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2023+" sheetId="1" state="visible" r:id="rId2"/>
  </sheets>
  <definedNames>
    <definedName function="false" hidden="false" localSheetId="0" name="_xlnm.Print_Area" vbProcedure="false">'ИП2023+'!$A$1:$V$923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<sst xmlns="http://schemas.openxmlformats.org/spreadsheetml/2006/main" count="2192" uniqueCount="567">
  <si>
    <r>
      <rPr>
        <sz val="20"/>
        <rFont val="Times New Roman"/>
        <family val="0"/>
        <charset val="1"/>
      </rPr>
      <t xml:space="preserve">Приложение к постановлению  Правительства Камчатского края
от [</t>
    </r>
    <r>
      <rPr>
        <sz val="10"/>
        <color rgb="FFD9D9D9"/>
        <rFont val="Times New Roman"/>
        <family val="0"/>
        <charset val="1"/>
      </rPr>
      <t xml:space="preserve">Дата регистрации</t>
    </r>
    <r>
      <rPr>
        <sz val="20"/>
        <rFont val="Times New Roman"/>
        <family val="0"/>
        <charset val="1"/>
      </rPr>
      <t xml:space="preserve">] № [</t>
    </r>
    <r>
      <rPr>
        <sz val="10"/>
        <color rgb="FFD9D9D9"/>
        <rFont val="Times New Roman"/>
        <family val="0"/>
        <charset val="1"/>
      </rPr>
      <t xml:space="preserve">Номер документа</t>
    </r>
    <r>
      <rPr>
        <sz val="20"/>
        <rFont val="Times New Roman"/>
        <family val="0"/>
        <charset val="1"/>
      </rPr>
      <t xml:space="preserve">]</t>
    </r>
  </si>
  <si>
    <t xml:space="preserve">"Приложение к постановлению  Правительства Камчатского края
от 28.11.2022 № 612-П</t>
  </si>
  <si>
    <t xml:space="preserve">Инвестиционная программа Камчатского края на 2023 год и на плановый период 2024–2025 годов и прогнозный период 2026–2027 годов</t>
  </si>
  <si>
    <t xml:space="preserve">№ п/п</t>
  </si>
  <si>
    <t xml:space="preserve">ГРБС, наименование государственной программы, мероприятия, источник финансирования</t>
  </si>
  <si>
    <t xml:space="preserve">Итого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</si>
  <si>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</si>
  <si>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</si>
  <si>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</t>
  </si>
  <si>
    <t xml:space="preserve">срок подготовки проектной документации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</si>
  <si>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</si>
  <si>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</si>
  <si>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</si>
  <si>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</si>
  <si>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</si>
  <si>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</si>
  <si>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</si>
  <si>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собственности</t>
  </si>
  <si>
    <t xml:space="preserve">наименование муниципального образования 
на территории которого расположен объект Инвестиционной программы (городские округа, муниципальные районы, муниципальный округ, в т.ч. городские поселения и сельские поселения)</t>
  </si>
  <si>
    <t xml:space="preserve">статус </t>
  </si>
  <si>
    <t xml:space="preserve">наличие проектной документации </t>
  </si>
  <si>
    <t xml:space="preserve">2023 год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</si>
  <si>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</si>
  <si>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</si>
  <si>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</si>
  <si>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</si>
  <si>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Государственная программа Камчатского края "Развитие здравоохранения Камчатского края"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</si>
  <si>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</si>
  <si>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</si>
  <si>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</si>
  <si>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</si>
  <si>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внебюджетные источники</t>
  </si>
  <si>
    <t xml:space="preserve">1.1</t>
  </si>
  <si>
    <t xml:space="preserve">Министерство строительства и жилищной политики Камчатского края</t>
  </si>
  <si>
    <t xml:space="preserve">Государственная программа Камчатского края "Развитие здравоохранения Камчатского края". Подпрограмма "Инвестиционные мероприятия в здравоохранении Камчатского края"</t>
  </si>
  <si>
    <t xml:space="preserve">Фельдшерско-акушерский пункт. Камчатский край, Пенжинский муниципальный район, с. Слаутное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</si>
  <si>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</si>
  <si>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</si>
  <si>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20 посещений в смену </t>
  </si>
  <si>
    <t xml:space="preserve">КГКУ "Служба заказчика Министерства строительства и жилищной политики Камчатского края» </t>
  </si>
  <si>
    <t xml:space="preserve">Министерство здравоохранения Камчатского края</t>
  </si>
  <si>
    <t xml:space="preserve">103 460,454 тыс. рублей</t>
  </si>
  <si>
    <t xml:space="preserve">региональная</t>
  </si>
  <si>
    <t xml:space="preserve">Пенжинский муниципальный район </t>
  </si>
  <si>
    <t xml:space="preserve">вновь начинаемый</t>
  </si>
  <si>
    <t xml:space="preserve">от 23.03.2017
 № 41-1-1-3-0020-17, 
от 29.05.2017  
№ 1-1-6-0022-17</t>
  </si>
  <si>
    <t xml:space="preserve">1.2</t>
  </si>
  <si>
    <t xml:space="preserve">Фельдшерско-акушерский пункт. Камчатский край, Пенжинский муниципальный район, с. Аянка</t>
  </si>
  <si>
    <t xml:space="preserve">108 436,277 тыс. рублей</t>
  </si>
  <si>
    <t xml:space="preserve">от 23.03.2017  
№ 41-1-1-3-0019-17, 
от 29.05.2017 
№ 1-1-6-0020-17</t>
  </si>
  <si>
    <t xml:space="preserve">1.3</t>
  </si>
  <si>
    <t xml:space="preserve">Фельдшерско-акушерский пункт. Камчатский край, Олюторский муниципальный район, село Ачайваям</t>
  </si>
  <si>
    <t xml:space="preserve">64 527,642 тыс. рублей</t>
  </si>
  <si>
    <t xml:space="preserve">Олюторский муниципальный район </t>
  </si>
  <si>
    <t xml:space="preserve">от 12.08.2014 
№ 41-1-5-0077-14, 
от 08.06.2015 
№ 1-1-6-0023-15</t>
  </si>
  <si>
    <t xml:space="preserve">1.4</t>
  </si>
  <si>
    <t xml:space="preserve">Врачебная амбулатория. Камчатский край, Елизовский муниципальный район, п. Пионерский. Государственное бюджетное учреждение здравоохранения Камчатского края "Елизовская районная больница"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</si>
  <si>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</si>
  <si>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400 кв.м./ 40 посещений в смену, 6 коек дневного стационара</t>
  </si>
  <si>
    <t xml:space="preserve">ГБУЗ "Елизовская районная больница"</t>
  </si>
  <si>
    <t xml:space="preserve">68600,00 тыс.рублей</t>
  </si>
  <si>
    <t xml:space="preserve">Елизовский муниципальный район</t>
  </si>
  <si>
    <t xml:space="preserve">приобретение</t>
  </si>
  <si>
    <t xml:space="preserve">1.5</t>
  </si>
  <si>
    <t xml:space="preserve">Офис врача общей практики в п. Крутогоровский Соболевского района Камчатского края</t>
  </si>
  <si>
    <t xml:space="preserve">347,4 кв.м/ 50 посещений в смену </t>
  </si>
  <si>
    <t xml:space="preserve">192867,73267  тыс. рублей</t>
  </si>
  <si>
    <t xml:space="preserve">Соболевский муниципальный район </t>
  </si>
  <si>
    <t xml:space="preserve">от 15.04.2019              № 41-1-1-3-008822-2019,  от 07.05.2019                                   № 41-1-0098-19</t>
  </si>
  <si>
    <t xml:space="preserve">1.6</t>
  </si>
  <si>
    <t xml:space="preserve">Государственная программа Камчатского края "Развитие здравоохранения Камчатского края". Подпрограмма"Инвестиционные мероприятия в здравоохранении Камчатского края"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</si>
  <si>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</si>
  <si>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2022 год (8 месяцев)</t>
  </si>
  <si>
    <t xml:space="preserve">320 кв.м</t>
  </si>
  <si>
    <t xml:space="preserve">КГКУ "Единая дирекция по строительству объекта "Камчатская краевая больница»</t>
  </si>
  <si>
    <t xml:space="preserve">сметная стоимость будет определена после разработки проектной документации</t>
  </si>
  <si>
    <t xml:space="preserve">Усть-Камчатский муниципальный район</t>
  </si>
  <si>
    <t xml:space="preserve">1.7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</si>
  <si>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</si>
  <si>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3 100 кв.м</t>
  </si>
  <si>
    <t xml:space="preserve">Усть-Большерецкий муниципальный район  </t>
  </si>
  <si>
    <t xml:space="preserve">1.8</t>
  </si>
  <si>
    <t xml:space="preserve">Елизовская районная больница (в том числе проектные работы)</t>
  </si>
  <si>
    <t xml:space="preserve">2022 год</t>
  </si>
  <si>
    <t xml:space="preserve">16 302 м2/ 250 коек</t>
  </si>
  <si>
    <t xml:space="preserve">КГКУ "Единая дирекция по строительству объекта "Камчатская краевая больница"</t>
  </si>
  <si>
    <t xml:space="preserve">Елизовский муниципальный район  </t>
  </si>
  <si>
    <t xml:space="preserve">1.9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</si>
  <si>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</si>
  <si>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2022 год (10 месяцев)</t>
  </si>
  <si>
    <t xml:space="preserve">Карагинский муниципальный район</t>
  </si>
  <si>
    <t xml:space="preserve">1.10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</si>
  <si>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</si>
  <si>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КГКУ "Служба заказчика Министерства строительства и жилищной политики Камчатского края"</t>
  </si>
  <si>
    <t xml:space="preserve">Пенжинский муниципальный район  </t>
  </si>
  <si>
    <t xml:space="preserve">1.11</t>
  </si>
  <si>
    <t xml:space="preserve">Строительство Камчатской краевой больницы</t>
  </si>
  <si>
    <t xml:space="preserve">450 коек/150 посещений в смену</t>
  </si>
  <si>
    <t xml:space="preserve">15 196 053,0 тыс. рублей</t>
  </si>
  <si>
    <t xml:space="preserve">переходящий</t>
  </si>
  <si>
    <t xml:space="preserve"> от 29.01.2018  
№ 41-1-1-2-0003-18, 
от 10.08.2018  
№ 41-1-0155-18</t>
  </si>
  <si>
    <t xml:space="preserve">1.12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</si>
  <si>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</si>
  <si>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2 500 кв.м</t>
  </si>
  <si>
    <t xml:space="preserve">сметная стоимость будет внесена по итогам разработки проектной документации</t>
  </si>
  <si>
    <t xml:space="preserve">Быстринский муниципальный район</t>
  </si>
  <si>
    <t xml:space="preserve">1.13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</si>
  <si>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</si>
  <si>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</si>
  <si>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1.14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</si>
  <si>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</si>
  <si>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347,4 кв.м</t>
  </si>
  <si>
    <t xml:space="preserve">Олюторский муниципальный район</t>
  </si>
  <si>
    <t xml:space="preserve">1.15</t>
  </si>
  <si>
    <t xml:space="preserve">Отделение общей врачебной практики (семейной медицины). Камчатский край, Карагинский муниципальный район, с. Тымлат. Государственное бюджетное учреждение здравоохранения Камчатского края "Карагинская районная больница"</t>
  </si>
  <si>
    <t xml:space="preserve">1.16</t>
  </si>
  <si>
    <t xml:space="preserve">Фельдшерско-акушерский пункт. Камчатский край, Тигильский муниципальный район, с. Ковран. Государственное бюджетное учреждение здравоохранения Камчатского края "Тигильская районная больница"</t>
  </si>
  <si>
    <t xml:space="preserve">4 кв. 2025 года</t>
  </si>
  <si>
    <t xml:space="preserve">8 месяцев</t>
  </si>
  <si>
    <t xml:space="preserve">192,4 кв.м</t>
  </si>
  <si>
    <t xml:space="preserve">Тигильский муниципальный район</t>
  </si>
  <si>
    <t xml:space="preserve">1.17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</si>
  <si>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</si>
  <si>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182,4 кв.м</t>
  </si>
  <si>
    <t xml:space="preserve">1.18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</si>
  <si>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</si>
  <si>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4 кв. 2026 года</t>
  </si>
  <si>
    <t xml:space="preserve">900 кв.м</t>
  </si>
  <si>
    <t xml:space="preserve">Алеутский муниципальный округ</t>
  </si>
  <si>
    <t xml:space="preserve">1.19</t>
  </si>
  <si>
    <t xml:space="preserve">Отделение общей врачебной практики (семейной медицины). Камчатский край, Тигильский муниципальный район, с. Седанка. Государственное бюджетное учреждение здравоохранения Камчатского края "Тигильская районная больница"</t>
  </si>
  <si>
    <t xml:space="preserve">4 кв. 2025</t>
  </si>
  <si>
    <t xml:space="preserve">2023 год (10 месяцев)</t>
  </si>
  <si>
    <t xml:space="preserve">1.20</t>
  </si>
  <si>
    <t xml:space="preserve">Фельдшерско-акушерский пункт. Камчатский край, Усть-Большерецкий муниципальный район, с. Запорожье. Государственное бюджетное учреждение здравоохранения Камчатского края "Озерновская районная больница"</t>
  </si>
  <si>
    <t xml:space="preserve">2025 год (8 месяцев)</t>
  </si>
  <si>
    <t xml:space="preserve">127,4 кв.м</t>
  </si>
  <si>
    <t xml:space="preserve">Усть-Большерецкий муниципальный район</t>
  </si>
  <si>
    <t xml:space="preserve">1.21</t>
  </si>
  <si>
    <t xml:space="preserve">Фельдшерско-акушерский пункт. Камчатский край, Усть-Большерецкий муниципальный район, с. Кавалерское.  Государственное бюджетное учреждение здравоохранения Камчатского края "Усть-Большерецкая районная больница"</t>
  </si>
  <si>
    <t xml:space="preserve">1.22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</si>
  <si>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</si>
  <si>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1.23</t>
  </si>
  <si>
    <t xml:space="preserve">Фельдшерский здравпункт. Камчатский край, Усть-Камчатский муниципальный район, с. Крутоберегово. Государственное бюджетное учреждение здравоохранения Камчатского края "Усть-Камчатская районная больница"</t>
  </si>
  <si>
    <t xml:space="preserve">70 кв.м/15 посещений в смену</t>
  </si>
  <si>
    <t xml:space="preserve">1.24</t>
  </si>
  <si>
    <t xml:space="preserve">Фельдшерско-акушерский пункт. Камчатский край, Олюторский муниципальный район, село Апука</t>
  </si>
  <si>
    <t xml:space="preserve">182,4 кв.м./20 посещений в смену </t>
  </si>
  <si>
    <t xml:space="preserve">74 719,506 тыс. рублей</t>
  </si>
  <si>
    <t xml:space="preserve">от 30.06.2014 
№ 41-1-5-0060-14, </t>
  </si>
  <si>
    <t xml:space="preserve">1.25</t>
  </si>
  <si>
    <t xml:space="preserve">Фельдшерско-акушерский пункт. Камчатский край, Елизовский муниципальный район, п. Новый</t>
  </si>
  <si>
    <t xml:space="preserve">2021 год</t>
  </si>
  <si>
    <t xml:space="preserve">125,6 кв.м./20 посещений в смену </t>
  </si>
  <si>
    <t xml:space="preserve">43 943,36 тыс. рублей</t>
  </si>
  <si>
    <t xml:space="preserve">Елизовский муниципальный район </t>
  </si>
  <si>
    <t xml:space="preserve">от 17.12.2021                                   №41-1-1-2-0778748-2021</t>
  </si>
  <si>
    <t xml:space="preserve">1.26</t>
  </si>
  <si>
    <t xml:space="preserve">Фельдшерско-акушерский пункт. Камчатский край, Елизовский муниципальный район, п. Березняки</t>
  </si>
  <si>
    <t xml:space="preserve">от 08.12.2021                                   №41-1-1-2-074820-2021</t>
  </si>
  <si>
    <t xml:space="preserve">1.27</t>
  </si>
  <si>
    <t xml:space="preserve">Корпус детской краевой больницы (проектные работы)</t>
  </si>
  <si>
    <t xml:space="preserve">26000 кв.м</t>
  </si>
  <si>
    <t xml:space="preserve">разработка проектной документации</t>
  </si>
  <si>
    <t xml:space="preserve">Государственная программа Камчатского края  "Развитие образования в Камчатском крае"</t>
  </si>
  <si>
    <t xml:space="preserve">2.1</t>
  </si>
  <si>
    <t xml:space="preserve">Министерство образования Камчатского края</t>
  </si>
  <si>
    <t xml:space="preserve">Государственная программа Камчатского края  "Развитие образования в Камчатском крае". Подпрограмма "Развитие дошкольного, общего образования и дополнительного образования детей в Камчатском крае"</t>
  </si>
  <si>
    <t xml:space="preserve">Детский сад по ул. Вилюйская, 60 в г. Петропавловске-Камчатском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</si>
  <si>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</si>
  <si>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160 мест</t>
  </si>
  <si>
    <t xml:space="preserve">Петропавловск-Камчатскитй городской округ</t>
  </si>
  <si>
    <t xml:space="preserve">Администрация Петропавловск-Камчатского городского округа</t>
  </si>
  <si>
    <t xml:space="preserve">муниципальная</t>
  </si>
  <si>
    <t xml:space="preserve">Петропавловск-Камчатский городской округ</t>
  </si>
  <si>
    <t xml:space="preserve">№ 41-1-1-2-084734-2021 от 29.12.2021</t>
  </si>
  <si>
    <t xml:space="preserve">2.2</t>
  </si>
  <si>
    <t xml:space="preserve">Средняя общеобразовательная школа в с. Кавалерское Усть-Большерецкого района</t>
  </si>
  <si>
    <t xml:space="preserve">Современная школа</t>
  </si>
  <si>
    <t xml:space="preserve">2021  год</t>
  </si>
  <si>
    <t xml:space="preserve">90 мест</t>
  </si>
  <si>
    <t xml:space="preserve">647 873,53  тыс. рублей</t>
  </si>
  <si>
    <t xml:space="preserve">от 06.04.2022 № 41-1-1-3-020484-2022</t>
  </si>
  <si>
    <t xml:space="preserve">2.3</t>
  </si>
  <si>
    <t xml:space="preserve">Здание. Учебный корпус МБОУ "Средняя школа № 40 по ул. Вольского микрорайона "Северо-Восток" в г. Петропавловске - Камчатском</t>
  </si>
  <si>
    <t xml:space="preserve">500 мест</t>
  </si>
  <si>
    <t xml:space="preserve">931 457,08364  тыс.рублей</t>
  </si>
  <si>
    <t xml:space="preserve">от 07.12.2021 № 41-1-1-3-074368-2021</t>
  </si>
  <si>
    <t xml:space="preserve">2.4</t>
  </si>
  <si>
    <t xml:space="preserve">Государственная программа Камчатского края "Развитие образования в Камчатском крае". Подпрограмма "Организация отдыха и оздоровления детей  в Камчатском крае"</t>
  </si>
  <si>
    <t xml:space="preserve">Завершение строительства ДОЛ им. Ю.А. Гагарина (в том числе проектные работы)</t>
  </si>
  <si>
    <t xml:space="preserve">159 спальных мест</t>
  </si>
  <si>
    <t xml:space="preserve">716165,719 тыс. рублей</t>
  </si>
  <si>
    <t xml:space="preserve">Государственная программа Камчатского края "Развитие культуры в Камчатском крае"</t>
  </si>
  <si>
    <t xml:space="preserve">3.1</t>
  </si>
  <si>
    <t xml:space="preserve">Государственная программа Камчатского края "Развитие культуры в Камчатском крае". Подпрограмма "Развитие инфраструктуры в сфере культуры"</t>
  </si>
  <si>
    <t xml:space="preserve">Камчатский театр кукол г. Петропавловск-Камчатский</t>
  </si>
  <si>
    <t xml:space="preserve">350 мест / 9356,2 кв. м</t>
  </si>
  <si>
    <t xml:space="preserve">Министерство культуры Камчатского края</t>
  </si>
  <si>
    <t xml:space="preserve">1 324 170,00 тыс. рублей</t>
  </si>
  <si>
    <t xml:space="preserve">от 25.09.2013 № 41-1-4-0085-13, 
от 26.09.2013 № 41-1-6-0086-13</t>
  </si>
  <si>
    <t xml:space="preserve">3.2</t>
  </si>
  <si>
    <t xml:space="preserve">Культурно-просветительский центр "Военно-исторический музей Камчатского края" (проектные работы)</t>
  </si>
  <si>
    <t xml:space="preserve">Сметная стоимость будет определена в результате разработки проектной документации</t>
  </si>
  <si>
    <t xml:space="preserve">3.3</t>
  </si>
  <si>
    <t xml:space="preserve">Реконструкция здания КГБУ ДО "Корякская школа искусств им. Д.Б. Кабалевского"</t>
  </si>
  <si>
    <t xml:space="preserve">310 чел. 2499,8 м2</t>
  </si>
  <si>
    <t xml:space="preserve">156 914,31 тыс. рублей</t>
  </si>
  <si>
    <t xml:space="preserve">городской округ "поселок Палана"</t>
  </si>
  <si>
    <t xml:space="preserve">пусковой</t>
  </si>
  <si>
    <t xml:space="preserve">от 31.05.2018 № 41-1-1-3-0032-18, от 18.07.2018 № 41-1-0119-18 </t>
  </si>
  <si>
    <t xml:space="preserve">Государственная программа Камчатского края "Социальная поддержка граждан в Камчатском крае"</t>
  </si>
  <si>
    <t xml:space="preserve">4.1</t>
  </si>
  <si>
    <t xml:space="preserve">Государственная программа Камчатского края "Социальная поддержка граждан в Камчатском крае". Подпрограмма "Старшее поколение в Камчатском крае".</t>
  </si>
  <si>
    <t xml:space="preserve">Дом-интернат для граждан пожилого возраста. По адресу: г. Петропавловск-Камчатский, ул. Пограничная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</si>
  <si>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</si>
  <si>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2022 год </t>
  </si>
  <si>
    <t xml:space="preserve">200 мест</t>
  </si>
  <si>
    <t xml:space="preserve">1 044 198,30 тыс. рублей</t>
  </si>
  <si>
    <t xml:space="preserve">Петропавловск-Камчатский городской округ </t>
  </si>
  <si>
    <t xml:space="preserve">4.2</t>
  </si>
  <si>
    <t xml:space="preserve">Министерство социального благополучия и семейной политики Камчатского края</t>
  </si>
  <si>
    <t xml:space="preserve">Государственная программа Камчатского края "Социальная поддержка граждан в Камчатском крае". Подпрограмма "Развитие системы социального обслуживания населения в Камчатском крае. </t>
  </si>
  <si>
    <t xml:space="preserve">Новый корпус КГАУ СЗ "Елизовский психоневрологический интернат для детей "Ягодка"  (разработка проектной документации)</t>
  </si>
  <si>
    <t xml:space="preserve">100 мест</t>
  </si>
  <si>
    <t xml:space="preserve">4.3</t>
  </si>
  <si>
    <t xml:space="preserve">Новое здание КГАУ СЗ "Камчатский центр социальной помощи семье и детям"Семья» (разработка проектной документации)</t>
  </si>
  <si>
    <t xml:space="preserve">50 мест</t>
  </si>
  <si>
    <t xml:space="preserve">Петропавловск-Камчатский городской округ. 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</si>
  <si>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</si>
  <si>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5.1</t>
  </si>
  <si>
    <t xml:space="preserve">Министерство спорта Камчатского края</t>
  </si>
  <si>
    <t xml:space="preserve">Государственная программа Камчатского края "Развитие физической культуры и спорта в Камчатском крае". Подпрограмма "Развитие инфраструктуры для занятий физической культурой и спортом"</t>
  </si>
  <si>
    <t xml:space="preserve">Спортивный зал единоборств в г. Елизово</t>
  </si>
  <si>
    <t xml:space="preserve">"Спорт-норма жизни"</t>
  </si>
  <si>
    <t xml:space="preserve">40 чел</t>
  </si>
  <si>
    <t xml:space="preserve">Администрация Елизовского муниципального района</t>
  </si>
  <si>
    <t xml:space="preserve">МКУ "Елизовское РУС"</t>
  </si>
  <si>
    <t xml:space="preserve">305 037,05 тыс. рублей</t>
  </si>
  <si>
    <t xml:space="preserve">от 07.09.2021 № 41-1-1-3-050637-2021</t>
  </si>
  <si>
    <t xml:space="preserve">5.2</t>
  </si>
  <si>
    <t xml:space="preserve">Государственная программа Камчатского края "Развитие физической культуры и спорта в Камчатском крае", подпрограмма "Развитие инфраструктуры для занятий физической культурой и спортом"
, подпрограммы</t>
  </si>
  <si>
    <t xml:space="preserve">Спортивно-тренировочный комплекс и вспомогательное здание по техническому обслуживанию автомобилей в г. Петропавловске-Камчатском, Камчаткий край, г. Петропавловск-Камчатский, пр. Карла Маркса</t>
  </si>
  <si>
    <t xml:space="preserve">2792,17 кв.м.</t>
  </si>
  <si>
    <t xml:space="preserve">КГБУ "Спортивная школа по футболу" </t>
  </si>
  <si>
    <t xml:space="preserve">Петропавловск-Камчатский городкой округ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</si>
  <si>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</si>
  <si>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Фонд содействия реформированию жилищно-коммунального хозяйства</t>
  </si>
  <si>
    <t xml:space="preserve">6.1</t>
  </si>
  <si>
    <t xml:space="preserve">Государственная программа Российской Федерации "Обеспечение доступным и комфортным жильем и коммунальными услугами граждан Российской Федерации". Государственная программа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</t>
  </si>
  <si>
    <t xml:space="preserve">Комплекс многоквартирных домов в жилом районе Приморский города Вилючинска Камчатского края</t>
  </si>
  <si>
    <t xml:space="preserve">270 квартир/14224,5 м2</t>
  </si>
  <si>
    <t xml:space="preserve">1 222 460,00 тыс. рублей</t>
  </si>
  <si>
    <t xml:space="preserve">Вилючинский городской округ</t>
  </si>
  <si>
    <t xml:space="preserve">от 13.05.2016 № 1-6-3-0011-16; 
от 14.03.2016  № 41-1-3-0009-16</t>
  </si>
  <si>
    <t xml:space="preserve">6.2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</si>
  <si>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помещений"</t>
  </si>
  <si>
    <t xml:space="preserve">Переселение граждан из аварийных жилых домов и непригодных для проживания жилых помещений в соответствии с жилищным законодательством </t>
  </si>
  <si>
    <t xml:space="preserve">администрация Ключевского сельского поселения</t>
  </si>
  <si>
    <t xml:space="preserve"> Ключевское сельское поселение, Усть-Камчатский муниципальный район</t>
  </si>
  <si>
    <t xml:space="preserve">6.3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</si>
  <si>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"Региональная адресная программа по переселению граждан из аварийного жилищного фонда". </t>
  </si>
  <si>
    <t xml:space="preserve">Переселение граждан из аварийного жилищного фонда в соответствии с жилищным законодательством</t>
  </si>
  <si>
    <t xml:space="preserve">администрация Петропавловск-Камчатского городского округа</t>
  </si>
  <si>
    <t xml:space="preserve">6.4</t>
  </si>
  <si>
    <t xml:space="preserve">администрация Паратунского сельского поселения</t>
  </si>
  <si>
    <t xml:space="preserve">Паратунское сельское поселение
Елизовский муниципальный район</t>
  </si>
  <si>
    <t xml:space="preserve">6.5</t>
  </si>
  <si>
    <t xml:space="preserve">Ключевское сельское поселение, Усть-Камчатский муниципальный район</t>
  </si>
  <si>
    <t xml:space="preserve">6.6</t>
  </si>
  <si>
    <t xml:space="preserve">администрация Вулканного городского поселения</t>
  </si>
  <si>
    <t xml:space="preserve">Вулканное городское поселение Елизовский муниципальный район </t>
  </si>
  <si>
    <t xml:space="preserve">6.7</t>
  </si>
  <si>
    <t xml:space="preserve">администрация Елизовского городского поселения</t>
  </si>
  <si>
    <t xml:space="preserve">Елизовское городское поселение </t>
  </si>
  <si>
    <t xml:space="preserve">6.8</t>
  </si>
  <si>
    <t xml:space="preserve">администрация Мильковского сельского поселения</t>
  </si>
  <si>
    <t xml:space="preserve">Мильковское сельское поселение  Мильковский муниципальный район</t>
  </si>
  <si>
    <t xml:space="preserve">6.9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</si>
  <si>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"Стимулирование развития жилищного строительства". </t>
  </si>
  <si>
    <t xml:space="preserve">Строительство внеплощадочных сетей водоснабжения для микрорайона Северный в г. Петропавловске-Камчатском</t>
  </si>
  <si>
    <t xml:space="preserve">"Жилье"</t>
  </si>
  <si>
    <t xml:space="preserve">1735 п.м</t>
  </si>
  <si>
    <t xml:space="preserve">79 234,513 тыс. рублей</t>
  </si>
  <si>
    <t xml:space="preserve">6.10</t>
  </si>
  <si>
    <t xml:space="preserve">Строительство внеплощадочных сетей водоотведения для микрорайона Северный в г. Петропавловске-Камчатском</t>
  </si>
  <si>
    <t xml:space="preserve">700 п.м</t>
  </si>
  <si>
    <t xml:space="preserve">59 887,233 тыс. рублей</t>
  </si>
  <si>
    <t xml:space="preserve">6.11</t>
  </si>
  <si>
    <t xml:space="preserve">Строительство внеплощадочных сетей теплоснабжения для микрорайона Северный в г. Петропавловске-Камчатском</t>
  </si>
  <si>
    <t xml:space="preserve">1300 п.м</t>
  </si>
  <si>
    <t xml:space="preserve">260 067,604 тыс. рублей</t>
  </si>
  <si>
    <t xml:space="preserve">6.12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</si>
  <si>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 "Стимулирование развития жилищного строительства". </t>
  </si>
  <si>
    <t xml:space="preserve"> Строительство улично-дорожной сети для микрорайона "Садовый" в г. Елизово</t>
  </si>
  <si>
    <t xml:space="preserve">2022-2023 годы</t>
  </si>
  <si>
    <t xml:space="preserve">6,9 км</t>
  </si>
  <si>
    <t xml:space="preserve">673 804,00 тыс. рублей</t>
  </si>
  <si>
    <t xml:space="preserve">Елизовское городское поселение</t>
  </si>
  <si>
    <t xml:space="preserve">6.13</t>
  </si>
  <si>
    <t xml:space="preserve">Строительство улично-дорожной сети в границах улиц В. Кручины - ул. Геофизическая - ул. Спортивная - ул. Жупановская г. Елизово</t>
  </si>
  <si>
    <t xml:space="preserve">2022-2023  годы</t>
  </si>
  <si>
    <t xml:space="preserve">3,93 км</t>
  </si>
  <si>
    <t xml:space="preserve">386 818,00 тыс. рублей</t>
  </si>
  <si>
    <t xml:space="preserve">6.14</t>
  </si>
  <si>
    <t xml:space="preserve">Строительство улично-дорожной сети для микрорайона "Солнечный" г. Елизово</t>
  </si>
  <si>
    <t xml:space="preserve">4,883 км</t>
  </si>
  <si>
    <t xml:space="preserve">494 315,15 тыс. рублей</t>
  </si>
  <si>
    <t xml:space="preserve">6.15</t>
  </si>
  <si>
    <t xml:space="preserve">Жилая застройка на ул. Арсеньева в г. Петропавловске-Камчатском</t>
  </si>
  <si>
    <t xml:space="preserve">3 200,0 м2</t>
  </si>
  <si>
    <t xml:space="preserve">595233,91 тыс рублей</t>
  </si>
  <si>
    <t xml:space="preserve">6.16</t>
  </si>
  <si>
    <t xml:space="preserve">Многоквартирный жилой дом в районе ул. Жупановская в г. Елизово Камчатского края </t>
  </si>
  <si>
    <t xml:space="preserve">2021-2022 годы</t>
  </si>
  <si>
    <t xml:space="preserve">2400 м2</t>
  </si>
  <si>
    <t xml:space="preserve">427118,86 тыс рублей</t>
  </si>
  <si>
    <t xml:space="preserve">6.17</t>
  </si>
  <si>
    <t xml:space="preserve">Строительство инженерной инфраструктуры на территории жилого района в Вулканном городском поселении Елизовского района Камчатского края</t>
  </si>
  <si>
    <t xml:space="preserve">3 553,00  м</t>
  </si>
  <si>
    <t xml:space="preserve">Администрация Вулканного городского поселения</t>
  </si>
  <si>
    <t xml:space="preserve">248 269,22222 тыс. рублей</t>
  </si>
  <si>
    <t xml:space="preserve">Вулканное городское поселение Елизовский муниципальный район</t>
  </si>
  <si>
    <t xml:space="preserve">от 08.08.2017                                
№ 41-1-1-3-0053-17                                                  
 от 17.08.2017                                                  
№ 1-1-6-0050-17</t>
  </si>
  <si>
    <t xml:space="preserve">6.18</t>
  </si>
  <si>
    <t xml:space="preserve">Министерство имущественных и земельных отношений Камчатского края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</si>
  <si>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"Обеспечение жилыми помещениями отдельных категорий граждан"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</si>
  <si>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</si>
  <si>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бюджетные инвестиции на приобретение объектов недвижимого имущества в государственную собственность </t>
  </si>
  <si>
    <t xml:space="preserve">Региональная</t>
  </si>
  <si>
    <t xml:space="preserve">муниципальные образования в Камчатском крае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</si>
  <si>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</si>
  <si>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7.1</t>
  </si>
  <si>
    <t xml:space="preserve">Министерство жилищно-коммунального хозяйства и энергетики Камчатского края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</si>
  <si>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 Подпрограмма "Энергосбережение и повышение энергетической эффективности в Камчатском крае"</t>
  </si>
  <si>
    <t xml:space="preserve">Строительство новой блочно - модульной котельной на жидком топливе (разработка проектной документации)</t>
  </si>
  <si>
    <t xml:space="preserve">субсидии на софинансирование  капитальных вложений в объекты муниципальной собственности</t>
  </si>
  <si>
    <t xml:space="preserve">4,5 МВт</t>
  </si>
  <si>
    <t xml:space="preserve">Ключевского сельского поселения</t>
  </si>
  <si>
    <t xml:space="preserve">Министерство ЖКХ и энергетики Камчатского края</t>
  </si>
  <si>
    <t xml:space="preserve">Администрация Ключевского сельского поселения</t>
  </si>
  <si>
    <t xml:space="preserve">Ключевское сельское поселения Усть-Камчатский муниципальный район</t>
  </si>
  <si>
    <t xml:space="preserve">7.2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</si>
  <si>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</si>
  <si>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15,3 Гкал/ч</t>
  </si>
  <si>
    <t xml:space="preserve">483 351,57
 тыс. рублей</t>
  </si>
  <si>
    <t xml:space="preserve">от 28.06.2022 № 41-1-1-3-041607-2022 (проектная документация), от 19.10.2022 №41-1-1-2-073756-2022 (проверка достоверности сметной стоимости)</t>
  </si>
  <si>
    <t xml:space="preserve">7.3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</si>
  <si>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 Подпрограмма "Чистая вода в Камчатском крае"</t>
  </si>
  <si>
    <t xml:space="preserve">Строительство КНС "Рыбный порт» производительностью 600 м.куб./сут. строительство напорных коллекторов от КНС "Рыбный порт» до КНС "Драмтеатр» (разработка проектной документации)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</si>
  <si>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</si>
  <si>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 600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</si>
  <si>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</si>
  <si>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</si>
  <si>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7.4</t>
  </si>
  <si>
    <t xml:space="preserve">Строительство локальных очистных сооружений производительностью 150м. куб./сут. Тундровый (в том числе проектные работы)</t>
  </si>
  <si>
    <t xml:space="preserve"> 150 м.куб./сут.</t>
  </si>
  <si>
    <t xml:space="preserve">7.5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</si>
  <si>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</si>
  <si>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7.6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</si>
  <si>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</si>
  <si>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7500 м3/сут</t>
  </si>
  <si>
    <t xml:space="preserve">319 763,60
тыс. рублей</t>
  </si>
  <si>
    <t xml:space="preserve">№41-1-1-2-025104-2020 от 17.06.2020; №41-1-1-3-010996-2020 от 08.04.2020, №41-1-1-2-037934-2022 от 15.06.2022</t>
  </si>
  <si>
    <t xml:space="preserve">7.7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</si>
  <si>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</si>
  <si>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</si>
  <si>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 xml:space="preserve">1000 м3</t>
  </si>
  <si>
    <t xml:space="preserve">811663,58
тыс. рублей</t>
  </si>
  <si>
    <t xml:space="preserve">от 12.05.2022 № 41-1-1-3-028782-2022</t>
  </si>
  <si>
    <t xml:space="preserve">7.8</t>
  </si>
  <si>
    <t xml:space="preserve">Строительство объекта "Канализационная насосная станция № 15 в г. Петропавловске-Камчатском"</t>
  </si>
  <si>
    <t xml:space="preserve">14 000 куб м/сутки</t>
  </si>
  <si>
    <t xml:space="preserve">Петропавловск-Камчатскийгородской округ</t>
  </si>
  <si>
    <t xml:space="preserve">МКУ "Управление капитального строительства и ремонта"</t>
  </si>
  <si>
    <t xml:space="preserve">183 250,38 тыс. руб.                                (в ценах 3 кв.2014 г.)</t>
  </si>
  <si>
    <t xml:space="preserve">от 24.12.2014 № 41-1-5-0125-14</t>
  </si>
  <si>
    <t xml:space="preserve">7.9</t>
  </si>
  <si>
    <t xml:space="preserve">Корректировка проектно-сметной документации шифр 4641/2012 по объекту "Реконструкция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</t>
  </si>
  <si>
    <t xml:space="preserve">"Чистая вода"</t>
  </si>
  <si>
    <t xml:space="preserve">7472,8 м</t>
  </si>
  <si>
    <t xml:space="preserve">администрация городского округа "поселок Палана"</t>
  </si>
  <si>
    <t xml:space="preserve">120 364,6 тыс. рублей</t>
  </si>
  <si>
    <t xml:space="preserve">№41-1-5-0037-14 от 23.05.2013, 
№ 41-1-1-2-049267-2021 от 31.08.2021</t>
  </si>
  <si>
    <t xml:space="preserve">7.10</t>
  </si>
  <si>
    <t xml:space="preserve">Реконструкция и строительство канализационных сетей, со строительством очистных сооружений мощностью 500 м3/сут. в Раздольненском сельском поселении Елизовского муниципального района, Камчатского края</t>
  </si>
  <si>
    <t xml:space="preserve">500 м2</t>
  </si>
  <si>
    <t xml:space="preserve">администрация Раздольненского сельского поселения </t>
  </si>
  <si>
    <t xml:space="preserve">176 400,0 тыс. рублей</t>
  </si>
  <si>
    <t xml:space="preserve">Раздольненское сельское поселение
Елизовский муниципальный район</t>
  </si>
  <si>
    <t xml:space="preserve">7.11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</si>
  <si>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                  
</t>
  </si>
  <si>
    <t xml:space="preserve">Водовод с водозабором в с. Тигиль</t>
  </si>
  <si>
    <t xml:space="preserve">7 340,0 п.м</t>
  </si>
  <si>
    <t xml:space="preserve">135 000,00 тыс. рублей</t>
  </si>
  <si>
    <t xml:space="preserve"> от 25.12.2012 № 41-1-3-0129-12 </t>
  </si>
  <si>
    <t xml:space="preserve">7.12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</si>
  <si>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  Подпрограмма "Чистая вода в Камчатском крае"                
</t>
  </si>
  <si>
    <t xml:space="preserve">Строительство системы хозяйственно-питьевого водоснабжения с. Лесная Тигильского района Камчатского края</t>
  </si>
  <si>
    <t xml:space="preserve">администрация сельского поселения "село Лесная"</t>
  </si>
  <si>
    <t xml:space="preserve">59742,00 тыс. рублей</t>
  </si>
  <si>
    <t xml:space="preserve">сельское поселение "село Лесная"
Тигильский муниципальный район</t>
  </si>
  <si>
    <t xml:space="preserve">от 06.03.2019 № 41-1-0042-19</t>
  </si>
  <si>
    <t xml:space="preserve">7.13</t>
  </si>
  <si>
    <t xml:space="preserve">Государственная программа Камчатского края  "Энергоэффективность, развитие энергетики и коммунального хозяйства, обеспечение жителей населенных пунктов Камчатского края коммунальными услугами». Подпрограмма "Чистая вода в Камчатском крае"         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</si>
  <si>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</si>
  <si>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750 мЗ/сут </t>
  </si>
  <si>
    <t xml:space="preserve">10372,85 тыс. рублей</t>
  </si>
  <si>
    <t xml:space="preserve">7.14</t>
  </si>
  <si>
    <t xml:space="preserve">Реконструкция коллектора №14 от ул. Вулканная до главного коллектора. Участок от КК по ул. Кавказская 1 до КК по ул. Кавказская 38 (разработка проектной документации)</t>
  </si>
  <si>
    <t xml:space="preserve">900 м.куб./сут</t>
  </si>
  <si>
    <t xml:space="preserve">7.15</t>
  </si>
  <si>
    <t xml:space="preserve">Строительство самотечного коллектора от площадки застройки перспективного мик-на "Северный" до самотечного коллектора по ул. Кавказская (в том числе проектные работы)</t>
  </si>
  <si>
    <t xml:space="preserve">7.16</t>
  </si>
  <si>
    <t xml:space="preserve">Реконструкция главного коллектора от 8 км до ОС "Чавыча" (разработка проектной документации) </t>
  </si>
  <si>
    <t xml:space="preserve">3100 п.м</t>
  </si>
  <si>
    <t xml:space="preserve">7.17</t>
  </si>
  <si>
    <t xml:space="preserve">Реконструкция канализационных очистных сооружений "Чавыча» г. Петропавловск-Камчатский (корректировка проектной документации)</t>
  </si>
  <si>
    <t xml:space="preserve">38000 м3/сут</t>
  </si>
  <si>
    <t xml:space="preserve">7.18</t>
  </si>
  <si>
    <t xml:space="preserve">Реконструкция КОС-29 км (район "Аэропорт») (проектные работы)</t>
  </si>
  <si>
    <t xml:space="preserve">10000 м3/сут</t>
  </si>
  <si>
    <t xml:space="preserve">7.19</t>
  </si>
  <si>
    <t xml:space="preserve">Строительство КНС "Драмтеатр»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</si>
  <si>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1000 м3/сут</t>
  </si>
  <si>
    <t xml:space="preserve">7.20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</si>
  <si>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</si>
  <si>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м3/сут</t>
  </si>
  <si>
    <t xml:space="preserve">7.21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</si>
  <si>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</si>
  <si>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8500 м3/сут</t>
  </si>
  <si>
    <t xml:space="preserve">7.22</t>
  </si>
  <si>
    <t xml:space="preserve">Строительство КНС "Заречная» производительностью 3500 м3/сутки со строительством напорных коллекторов Д-200 (проектные работы)</t>
  </si>
  <si>
    <t xml:space="preserve">7.23</t>
  </si>
  <si>
    <t xml:space="preserve">Строительство газовой котельной (резервное дизельное топливо) (мкр. Заречный) (проектные работы)</t>
  </si>
  <si>
    <t xml:space="preserve">21 Гкал/ч</t>
  </si>
  <si>
    <t xml:space="preserve">Государственная программа Камчатского края "Развитие транспортной системы в Камчатском крае"</t>
  </si>
  <si>
    <t xml:space="preserve">8.1</t>
  </si>
  <si>
    <t xml:space="preserve">Министерство транспорта и дорожного строительства Камчатского края</t>
  </si>
  <si>
    <t xml:space="preserve">Государственная программа Камчатского края "Развитие транспортной системы в Камчатском крае". Подпрограмма "Развитие водного транспорта"</t>
  </si>
  <si>
    <t xml:space="preserve">Строительство грузовой баржи грузоподъемностью 40 тонн</t>
  </si>
  <si>
    <t xml:space="preserve">3 ед. </t>
  </si>
  <si>
    <t xml:space="preserve">Министерство транспорта и дорожного строительства Камчатского края </t>
  </si>
  <si>
    <t xml:space="preserve">8.2</t>
  </si>
  <si>
    <t xml:space="preserve">Строительство автопассажирского парома</t>
  </si>
  <si>
    <t xml:space="preserve">50 пасс/7 автомобилей</t>
  </si>
  <si>
    <t xml:space="preserve">8.3</t>
  </si>
  <si>
    <t xml:space="preserve">Государственная программа Камчатского края "Развитие транспортной системы в Камчатском крае". Подпрограмма "Развитие дорожного хозяйства". 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</si>
  <si>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</si>
  <si>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Региональная и местная дорожная сеть (Камчатский  край)</t>
  </si>
  <si>
    <t xml:space="preserve">2020 год</t>
  </si>
  <si>
    <t xml:space="preserve">3,0341 км</t>
  </si>
  <si>
    <t xml:space="preserve">КГКУ "Управление автомобильных дорог Камчатского края"</t>
  </si>
  <si>
    <t xml:space="preserve">1 168 547,299 тыс. рублей</t>
  </si>
  <si>
    <t xml:space="preserve">№ 41-1-1-3-033132-2020 от 23.07.2020,№ 41-1-1-2-053310-2020</t>
  </si>
  <si>
    <t xml:space="preserve">8.4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</si>
  <si>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этапы)"</t>
  </si>
  <si>
    <t xml:space="preserve">Развитие туристической инфраструктуры</t>
  </si>
  <si>
    <t xml:space="preserve">32,063 км</t>
  </si>
  <si>
    <t xml:space="preserve">7 676 309,372 тыс. рублей</t>
  </si>
  <si>
    <t xml:space="preserve">8.5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</si>
  <si>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</si>
  <si>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</si>
  <si>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5,21071 км</t>
  </si>
  <si>
    <t xml:space="preserve">754 666,280 тыс. рублей</t>
  </si>
  <si>
    <t xml:space="preserve">№ 41-1-1-3-0055-18 от 27.08.2018, № 41-1-0213-18 от 24.10.2018</t>
  </si>
  <si>
    <t xml:space="preserve">8.6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</si>
  <si>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</si>
  <si>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</si>
  <si>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193 364,499 тыс. рублей</t>
  </si>
  <si>
    <t xml:space="preserve">№ 41-1-1-3-0085-17 от 22.11.2017, № 41-1-0121-18 от 19.07.2018</t>
  </si>
  <si>
    <t xml:space="preserve">8.7</t>
  </si>
  <si>
    <t xml:space="preserve">Государственная программа Камчатского края "Развитие транспортной системы в Камчатском крае". Подпрограмма "Развитие пассажирского автомобильного транспорта"</t>
  </si>
  <si>
    <t xml:space="preserve">Строительство автостанции регионального значения с реконструкцией имеющихся зданий и сооружений </t>
  </si>
  <si>
    <t xml:space="preserve">1,0 тыс.чел. в сутки</t>
  </si>
  <si>
    <t xml:space="preserve">796 393,372 тыс. рублей (уточнится проектом)</t>
  </si>
  <si>
    <t xml:space="preserve">8.8</t>
  </si>
  <si>
    <t xml:space="preserve">Реконструкция автомобильной дороги Петропавловск-Камчатский - Мильково на участке км 12 - км 17 с подъездом к федеральной дороге. 2 этап. </t>
  </si>
  <si>
    <t xml:space="preserve">4, 973 км (уточнится проектом)</t>
  </si>
  <si>
    <t xml:space="preserve">1 004 487,530 тыс. рублей (уточнится проектом)</t>
  </si>
  <si>
    <t xml:space="preserve">8.9</t>
  </si>
  <si>
    <t xml:space="preserve">Реконструкция автомобильной дороги  Мильково – Ключи – Усть-Камчатск на участке км 0 - км 10</t>
  </si>
  <si>
    <t xml:space="preserve">10 км</t>
  </si>
  <si>
    <t xml:space="preserve">2 280 636,0 тыс. рублей (уточнится проектом)</t>
  </si>
  <si>
    <t xml:space="preserve">Мильковский муниципальный район</t>
  </si>
  <si>
    <t xml:space="preserve">8.10</t>
  </si>
  <si>
    <t xml:space="preserve">Государственная программа Камчатского края "Развитие транспортной системы в Камчатском крае". Подпрограмма "Развитие дорожного хозяйства"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</si>
  <si>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</si>
  <si>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субсидии на софинансирование капитальных вложений в объекты муниципальной собственности</t>
  </si>
  <si>
    <t xml:space="preserve">0,28 км</t>
  </si>
  <si>
    <t xml:space="preserve">8.11</t>
  </si>
  <si>
    <t xml:space="preserve">Реконструкция автомобильной дороги подъезд к совхозу "Петропавловский" на участке км 0 - км 4 (проектные работы)</t>
  </si>
  <si>
    <t xml:space="preserve">4,186 км</t>
  </si>
  <si>
    <t xml:space="preserve">550 000,0
тыс. рублей (уточнится проектом)</t>
  </si>
  <si>
    <t xml:space="preserve">8.12</t>
  </si>
  <si>
    <t xml:space="preserve">Реконструкция мостового перехода через реку Михакина на км 1+743 автомобильной дороги Палана-строящийся аэропорт (проектные работы)</t>
  </si>
  <si>
    <t xml:space="preserve">12,0 п.м. (уточнится проектом)</t>
  </si>
  <si>
    <t xml:space="preserve">51,012
тыс. рублей (уточнится проектом)</t>
  </si>
  <si>
    <t xml:space="preserve">8.13</t>
  </si>
  <si>
    <t xml:space="preserve">Автомобильная дорога для резидента ООО "Соколиный центр "Камчатка"</t>
  </si>
  <si>
    <t xml:space="preserve">3,38464 км</t>
  </si>
  <si>
    <t xml:space="preserve">735 914,630
тыс. рублей </t>
  </si>
  <si>
    <t xml:space="preserve">от 15.08.2022 № 41-1-1-3-058110-2022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</si>
  <si>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</si>
  <si>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9.1</t>
  </si>
  <si>
    <t xml:space="preserve">Министерство природных ресурсов и экологии Камчатского края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</si>
  <si>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крае". Подпрограмма "Использование и охрана водных объектов в Камчатском крае"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</si>
  <si>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</si>
  <si>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2022-2023</t>
  </si>
  <si>
    <t xml:space="preserve">бюджетные инвестиции в объекты капитального строительсва государсвенной (муниципальной) собственности</t>
  </si>
  <si>
    <t xml:space="preserve">9.2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</si>
  <si>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крае". Подпрограмма "Использование и охрана водных объектов в Камчатском крае".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</si>
  <si>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</si>
  <si>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4,42 км</t>
  </si>
  <si>
    <t xml:space="preserve">Государственная программа Камчатского края "Социальное и экономическое развитие территории с особым статусом "Корякский округ"</t>
  </si>
  <si>
    <t xml:space="preserve">10.1</t>
  </si>
  <si>
    <t xml:space="preserve">Государственная программа Камчатского края "Социальное и экономическое развитие территории с особым статусом "Корякский округ". Подпрограмма "Обеспечение доступным и комфортным жильем и коммунальными услугами населения Корякского округа".</t>
  </si>
  <si>
    <t xml:space="preserve">Приобретение 6-ти квартирного жилого дома в с. Тиличики Олюторского района</t>
  </si>
  <si>
    <t xml:space="preserve">6 квартир</t>
  </si>
  <si>
    <t xml:space="preserve">администрация Олюторского муниципального района</t>
  </si>
  <si>
    <t xml:space="preserve">Министерство по делам местного самоуправления и развитию Корякского округа Камчатского края</t>
  </si>
  <si>
    <t xml:space="preserve">сельское поселение "село Тиличики" Олюторский муниципальный район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</si>
  <si>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</si>
  <si>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11.1</t>
  </si>
  <si>
    <t xml:space="preserve">Государственная программа Камчатского края "Обращение с отходами производства и потребления в Камчатском крае". Подпрограмма "Развитие комплексной системы обращения с твердыми коммунальными отходами на территории Камчатского края"</t>
  </si>
  <si>
    <t xml:space="preserve">Строительство межмуниципального объекта "Комплекс по обработке, утилизации, обезвреживанию и размещению отходов в Елизовском муниципальном районе" (Экотехнопарк) (в том числе проектные работы)</t>
  </si>
  <si>
    <t xml:space="preserve">Комплексная система обращения с твердыми коммунальными отходами на территории Камчатского края</t>
  </si>
  <si>
    <t xml:space="preserve">ГУП "Спецтранс"</t>
  </si>
  <si>
    <t xml:space="preserve">11.2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</si>
  <si>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(в том числе проектные работы)</t>
  </si>
  <si>
    <t xml:space="preserve">субсидии на
софинансирование
капитальных вложений в
объекты государственной
(муниципальной)
собственности</t>
  </si>
  <si>
    <t xml:space="preserve">администрация
городского округа
"поселок Палана"</t>
  </si>
  <si>
    <t xml:space="preserve">12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</si>
  <si>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</si>
  <si>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12.1</t>
  </si>
  <si>
    <t xml:space="preserve">Министерство сельского хозяйства, пищевой и перерабатывающей промышленности Камчатского края</t>
  </si>
  <si>
    <t xml:space="preserve">Государственной программы Камчатского края "Комплексное развитие сельских территорий Камчатского края". Подпрограмма "Создание условий для обеспечения доступным и комфортным жильем сельского населения"</t>
  </si>
  <si>
    <t xml:space="preserve">Строительство 12-квартирного жилого дома по ул. 60 лет Октября в пос. Усть-Камчатск на мысе Погодный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</si>
  <si>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</si>
  <si>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площадь 745,2 кв. метра</t>
  </si>
  <si>
    <t xml:space="preserve">бюджет Усть-Камчатского сельского поселения</t>
  </si>
  <si>
    <t xml:space="preserve">администрация Усть-Камчатского сельского поселения</t>
  </si>
  <si>
    <t xml:space="preserve">64 866,37 тыс. рублей в ценах 4 кв. 2013 года</t>
  </si>
  <si>
    <t xml:space="preserve"> Усть-Камчатское сельское поселение Усть-Камчатского муниципального района</t>
  </si>
  <si>
    <t xml:space="preserve">вновь начинаемый объект</t>
  </si>
  <si>
    <t xml:space="preserve">Положительное заключение госэкспертизы № 1-1-6-0035-14 от 29.07.2014</t>
  </si>
  <si>
    <t xml:space="preserve">13</t>
  </si>
  <si>
    <t xml:space="preserve">Государственная программа Камчатского края "Безопасная Камчатка"</t>
  </si>
  <si>
    <t xml:space="preserve">13.1</t>
  </si>
  <si>
    <t xml:space="preserve">Министерство по чрезвычайным ситуациям Камчатского края</t>
  </si>
  <si>
    <t xml:space="preserve"> Государственная программа Камчатского края "Безопасная Камчатка". Подпрограмма "Защита населения и территорий Камчатского края от чрезвычайных ситуаций, обеспечение пожарной безопасности и развитие гражданской обороны в Камчатском крае"</t>
  </si>
  <si>
    <t xml:space="preserve">Пожарное депо на 2 выезда, расположенное по адресу: Камчатский край, Елизовский  район, п. Пионерский (проектные работы)</t>
  </si>
  <si>
    <t xml:space="preserve">533,88м2</t>
  </si>
  <si>
    <t xml:space="preserve">Краевое государственное казенное учреждение "Центр обеспечения действий по гражданской обороне, чрезвычайным ситуациям и пожарной безопасности в Камчатском крае»</t>
  </si>
  <si>
    <t xml:space="preserve">13.2</t>
  </si>
  <si>
    <t xml:space="preserve">Учебно-тренировочная башня, расположенная по адресу: Камчатский край, Елизовский район, г. Елизово, ул. Попова д. 8 (в том числе проектные работы)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</si>
  <si>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</si>
  <si>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56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</si>
  <si>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крае» </t>
  </si>
  <si>
    <t xml:space="preserve">разработка проектной документации, вновь начинаемый</t>
  </si>
  <si>
    <t xml:space="preserve">14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</si>
  <si>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</si>
  <si>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14.1</t>
  </si>
  <si>
    <t xml:space="preserve">Государственная программа Камчатского края "Формирование современной городской среды в Камчатском крае" Подпрограмма "Современная городская среда в Камчатском крае"</t>
  </si>
  <si>
    <t xml:space="preserve">Общественный центр на площади Ленина и благоустройство прилегающей территории с набережной (проектные работы)</t>
  </si>
  <si>
    <t xml:space="preserve">Птропавловск-камчатский городской округ</t>
  </si>
  <si>
    <t xml:space="preserve">".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</si>
</sst>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#,##0.00000"/>
    <numFmt numFmtId="167" formatCode="@"/>
    <numFmt numFmtId="168" formatCode="dd/mmm"/>
    <numFmt numFmtId="169" formatCode="#,##0.00"/>
  </numFmts>
  <fonts count="13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20"/>
      <name val="Times New Roman"/>
      <family val="0"/>
      <charset val="1"/>
    </font>
    <font>
      <sz val="10"/>
      <color rgb="FFD9D9D9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8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1"/>
      <color rgb="FF000000"/>
      <name val="Times New Roman"/>
      <family val="0"/>
      <charset val="1"/>
    </font>
    <font>
      <b val="true"/>
      <sz val="10"/>
      <name val="Times New Roman"/>
      <family val="0"/>
      <charset val="1"/>
    </font>
    <font>
      <i val="true"/>
      <sz val="12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dotted"/>
      <top style="thin"/>
      <bottom style="dotted"/>
      <diagonal/>
    </border>
    <border diagonalUp="false" diagonalDown="false">
      <left style="dotted"/>
      <right style="dotted"/>
      <top style="thin"/>
      <bottom style="dotted"/>
      <diagonal/>
    </border>
    <border diagonalUp="false" diagonalDown="false">
      <left style="dotted"/>
      <right style="thin"/>
      <top style="thin"/>
      <bottom style="dotted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thin"/>
      <right style="dotted"/>
      <top style="dotted"/>
      <bottom style="dotted"/>
      <diagonal/>
    </border>
    <border diagonalUp="false" diagonalDown="false">
      <left style="dotted"/>
      <right style="thin"/>
      <top style="dotted"/>
      <bottom style="dotted"/>
      <diagonal/>
    </border>
    <border diagonalUp="false" diagonalDown="false">
      <left style="thin"/>
      <right style="dotted"/>
      <top style="dotted"/>
      <bottom/>
      <diagonal/>
    </border>
    <border diagonalUp="false" diagonalDown="false">
      <left/>
      <right style="thin"/>
      <top style="dotted"/>
      <bottom style="dotted"/>
      <diagonal/>
    </border>
    <border diagonalUp="false" diagonalDown="false">
      <left style="dotted"/>
      <right style="dotted"/>
      <top style="dotted"/>
      <bottom/>
      <diagonal/>
    </border>
    <border diagonalUp="false" diagonalDown="false">
      <left style="dotted"/>
      <right style="thin"/>
      <top style="dotted"/>
      <bottom/>
      <diagonal/>
    </border>
    <border diagonalUp="false" diagonalDown="false">
      <left style="dotted"/>
      <right style="thin"/>
      <top/>
      <bottom style="dotted"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dotted"/>
      <right style="thin"/>
      <top style="dotted"/>
      <bottom style="thin"/>
      <diagonal/>
    </border>
    <border diagonalUp="false" diagonalDown="false">
      <left style="thin"/>
      <right style="dotted"/>
      <top style="dotted"/>
      <bottom style="thin"/>
      <diagonal/>
    </border>
    <border diagonalUp="false" diagonalDown="false">
      <left style="dotted"/>
      <right style="dotted"/>
      <top style="dotted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4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4" fillId="0" borderId="4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10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8" fontId="4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9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4" fillId="0" borderId="9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7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7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right" vertical="center" textRotation="90" wrapText="true" indent="0" shrinkToFit="false"/>
      <protection locked="true" hidden="false"/>
    </xf>
    <xf numFmtId="169" fontId="4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0" borderId="4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9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7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1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1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V923"/>
  <sheetViews>
    <sheetView showFormulas="false" showGridLines="true" showRowColHeaders="true" showZeros="true" rightToLeft="false" tabSelected="true" showOutlineSymbols="true" defaultGridColor="true" view="normal" topLeftCell="A1" colorId="64" zoomScale="77" zoomScaleNormal="77" zoomScalePageLayoutView="100" workbookViewId="0">
      <selection pane="topLeft" activeCell="O3" activeCellId="0" sqref="O3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25.57"/>
    <col collapsed="false" customWidth="true" hidden="false" outlineLevel="0" max="3" min="3" style="1" width="19.29"/>
    <col collapsed="false" customWidth="true" hidden="false" outlineLevel="0" max="6" min="4" style="1" width="18.29"/>
    <col collapsed="false" customWidth="true" hidden="false" outlineLevel="0" max="7" min="7" style="1" width="17.57"/>
    <col collapsed="false" customWidth="true" hidden="false" outlineLevel="0" max="8" min="8" style="1" width="19.14"/>
    <col collapsed="false" customWidth="true" hidden="false" outlineLevel="0" max="9" min="9" style="1" width="13.57"/>
    <col collapsed="false" customWidth="true" hidden="false" outlineLevel="0" max="10" min="10" style="1" width="11"/>
    <col collapsed="false" customWidth="true" hidden="false" outlineLevel="0" max="11" min="11" style="1" width="9"/>
    <col collapsed="false" customWidth="true" hidden="false" outlineLevel="0" max="12" min="12" style="1" width="16.43"/>
    <col collapsed="false" customWidth="true" hidden="false" outlineLevel="0" max="13" min="13" style="1" width="8.86"/>
    <col collapsed="false" customWidth="true" hidden="false" outlineLevel="0" max="15" min="14" style="1" width="15.71"/>
    <col collapsed="false" customWidth="true" hidden="false" outlineLevel="0" max="16" min="16" style="1" width="14.57"/>
    <col collapsed="false" customWidth="true" hidden="false" outlineLevel="0" max="17" min="17" style="1" width="16.29"/>
    <col collapsed="false" customWidth="true" hidden="false" outlineLevel="0" max="18" min="18" style="1" width="13.71"/>
    <col collapsed="false" customWidth="true" hidden="false" outlineLevel="0" max="19" min="19" style="1" width="8.42"/>
    <col collapsed="false" customWidth="true" hidden="false" outlineLevel="0" max="20" min="20" style="1" width="18.86"/>
    <col collapsed="false" customWidth="true" hidden="false" outlineLevel="0" max="21" min="21" style="1" width="8.29"/>
    <col collapsed="false" customWidth="true" hidden="false" outlineLevel="0" max="22" min="22" style="1" width="15.85"/>
    <col collapsed="false" customWidth="false" hidden="false" outlineLevel="0" max="16384" min="23" style="1" width="11.57"/>
  </cols>
  <sheetData>
    <row r="1" customFormat="false" ht="89.25" hidden="false" customHeight="true" outlineLevel="0" collapsed="false">
      <c r="R1" s="2" t="s">
        <v>0</v>
      </c>
      <c r="S1" s="2"/>
      <c r="T1" s="2"/>
      <c r="U1" s="2"/>
      <c r="V1" s="2"/>
    </row>
    <row r="3" customFormat="false" ht="79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" t="s">
        <v>1</v>
      </c>
      <c r="S3" s="2"/>
      <c r="T3" s="2"/>
      <c r="U3" s="2"/>
      <c r="V3" s="2"/>
    </row>
    <row r="4" customFormat="false" ht="12.75" hidden="false" customHeight="tru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customFormat="false" ht="27.75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customFormat="false" ht="12.75" hidden="false" customHeight="tru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customFormat="false" ht="23.25" hidden="false" customHeight="true" outlineLevel="0" collapsed="false">
      <c r="A7" s="6" t="s">
        <v>3</v>
      </c>
      <c r="B7" s="7" t="s">
        <v>4</v>
      </c>
      <c r="C7" s="7" t="s">
        <v>5</v>
      </c>
      <c r="D7" s="7" t="s">
        <v>6</v>
      </c>
      <c r="E7" s="7"/>
      <c r="F7" s="7"/>
      <c r="G7" s="7"/>
      <c r="H7" s="7"/>
      <c r="I7" s="8" t="s">
        <v>7</v>
      </c>
      <c r="J7" s="8" t="s">
        <v>8</v>
      </c>
      <c r="K7" s="8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9" t="s">
        <v>20</v>
      </c>
    </row>
    <row r="8" customFormat="false" ht="146.25" hidden="false" customHeight="true" outlineLevel="0" collapsed="false">
      <c r="A8" s="6"/>
      <c r="B8" s="7"/>
      <c r="C8" s="7"/>
      <c r="D8" s="10" t="s">
        <v>21</v>
      </c>
      <c r="E8" s="10" t="s">
        <v>22</v>
      </c>
      <c r="F8" s="10" t="s">
        <v>23</v>
      </c>
      <c r="G8" s="10" t="s">
        <v>24</v>
      </c>
      <c r="H8" s="10" t="s">
        <v>25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9"/>
    </row>
    <row r="9" customFormat="false" ht="12.75" hidden="false" customHeight="true" outlineLevel="0" collapsed="false">
      <c r="A9" s="11" t="n">
        <v>1</v>
      </c>
      <c r="B9" s="12" t="n">
        <v>2</v>
      </c>
      <c r="C9" s="12" t="n">
        <v>3</v>
      </c>
      <c r="D9" s="12" t="n">
        <v>4</v>
      </c>
      <c r="E9" s="12" t="n">
        <v>5</v>
      </c>
      <c r="F9" s="12" t="n">
        <v>6</v>
      </c>
      <c r="G9" s="12" t="n">
        <v>7</v>
      </c>
      <c r="H9" s="12" t="n">
        <v>8</v>
      </c>
      <c r="I9" s="12" t="n">
        <v>9</v>
      </c>
      <c r="J9" s="12" t="n">
        <v>10</v>
      </c>
      <c r="K9" s="12" t="n">
        <v>11</v>
      </c>
      <c r="L9" s="12" t="n">
        <v>12</v>
      </c>
      <c r="M9" s="12" t="n">
        <v>13</v>
      </c>
      <c r="N9" s="12" t="n">
        <v>14</v>
      </c>
      <c r="O9" s="12" t="n">
        <v>15</v>
      </c>
      <c r="P9" s="12" t="n">
        <v>16</v>
      </c>
      <c r="Q9" s="12" t="n">
        <v>17</v>
      </c>
      <c r="R9" s="12" t="n">
        <v>18</v>
      </c>
      <c r="S9" s="12" t="n">
        <v>19</v>
      </c>
      <c r="T9" s="12" t="n">
        <v>20</v>
      </c>
      <c r="U9" s="12" t="n">
        <v>21</v>
      </c>
      <c r="V9" s="13" t="n">
        <v>22</v>
      </c>
    </row>
    <row r="10" customFormat="false" ht="15.75" hidden="false" customHeight="true" outlineLevel="0" collapsed="false">
      <c r="A10" s="14" t="n">
        <v>1</v>
      </c>
      <c r="B10" s="15" t="s">
        <v>26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customFormat="false" ht="15.75" hidden="false" customHeight="true" outlineLevel="0" collapsed="false">
      <c r="A11" s="14"/>
      <c r="B11" s="16" t="s">
        <v>27</v>
      </c>
      <c r="C11" s="17" t="n">
        <f aca="false">SUM(C12:C15)</f>
        <v>9406372.99359</v>
      </c>
      <c r="D11" s="17" t="n">
        <f aca="false">SUM(D12:D15)</f>
        <v>6107423.20542</v>
      </c>
      <c r="E11" s="17" t="n">
        <f aca="false">SUM(E12:E15)</f>
        <v>1648916.5322</v>
      </c>
      <c r="F11" s="17" t="n">
        <f aca="false">SUM(F12:F15)</f>
        <v>1506332.10597</v>
      </c>
      <c r="G11" s="17" t="n">
        <f aca="false">SUM(G12:G15)</f>
        <v>143701.15</v>
      </c>
      <c r="H11" s="17" t="n">
        <f aca="false">SUM(H12:H15)</f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</row>
    <row r="12" customFormat="false" ht="15.75" hidden="false" customHeight="true" outlineLevel="0" collapsed="false">
      <c r="A12" s="14"/>
      <c r="B12" s="16" t="s">
        <v>28</v>
      </c>
      <c r="C12" s="17" t="n">
        <f aca="false">D12+E12+F12+G12+H12</f>
        <v>6486681.40669</v>
      </c>
      <c r="D12" s="17" t="n">
        <f aca="false">D20+D28+D36+D44+D52+D60+D68+D76+D84+D92+D100+D108+D116+D124+D132+D140+D148+D156+D164+D172+D180+D188+D196+D204+D212+D220+D228</f>
        <v>4495825.42669</v>
      </c>
      <c r="E12" s="17" t="n">
        <f aca="false">E20+E28+E36+E44+E52+E60+E68+E76+E84+E92+E100+E108+E116+E124+E132+E140+E148+E156+E164+E172+E180+E188+E196+E204+E212+E220+E228</f>
        <v>769110.95</v>
      </c>
      <c r="F12" s="17" t="n">
        <f aca="false">F20+F28+F36+F44+F52+F60+F68+F76+F84+F92+F100+F108+F116+F124+F132+F140+F148+F156+F164+F172+F180+F188+F196+F204+F212+F220+F228</f>
        <v>1221745.03</v>
      </c>
      <c r="G12" s="17" t="n">
        <f aca="false">G20+G28+G36+G44+G52+G60+G68+G76+G84+G92+G100+G108+G116+G124+G132+G140+G148+G156+G164+G172+G180+G188+G196+G204+G212+G220+G228</f>
        <v>0</v>
      </c>
      <c r="H12" s="17" t="n">
        <f aca="false">H20+H28+H36+H44+H52+H60+H68+H76+H84+H92+H100+H108+H116+H124+H132+H140+H148+H156+H164+H172+H180+H188+H196+H204+H212+H220+H228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customFormat="false" ht="15.75" hidden="false" customHeight="true" outlineLevel="0" collapsed="false">
      <c r="A13" s="14"/>
      <c r="B13" s="16" t="s">
        <v>29</v>
      </c>
      <c r="C13" s="17" t="n">
        <f aca="false">D13+E13+F13+G13+H13</f>
        <v>2919691.5869</v>
      </c>
      <c r="D13" s="17" t="n">
        <f aca="false">D21+D29+D37+D45+D53+D61+D69+D77+D85+D93+D101+D109+D117+D125+D133+D141+D149+D157+D165+D173+D181+D189+D197+D205+D213+D221+D229</f>
        <v>1611597.77873</v>
      </c>
      <c r="E13" s="17" t="n">
        <f aca="false">E21+E29+E37+E45+E53+E61+E69+E77+E85+E93+E101+E109+E117+E125+E133+E141+E149+E157+E165+E173+E181+E189+E197+E205+E213+E221+E229</f>
        <v>879805.5822</v>
      </c>
      <c r="F13" s="17" t="n">
        <f aca="false">F21+F29+F37+F45+F53+F61+F69+F77+F85+F93+F101+F109+F117+F125+F133+F141+F149+F157+F165+F173+F181+F189+F197+F205+F213+F221+F229</f>
        <v>284587.07597</v>
      </c>
      <c r="G13" s="17" t="n">
        <f aca="false">G21+G29+G37+G45+G53+G61+G69+G77+G85+G93+G101+G109+G117+G125+G133+G141+G149+G157+G165+G173+G181+G189+G197+G205+G213+G221+G229</f>
        <v>143701.15</v>
      </c>
      <c r="H13" s="17" t="n">
        <f aca="false">H21+H29+H37+H45+H53+H61+H69+H77+H85+H93+H101+H109+H117+H125+H133+H141+H149+H157+H165+H173+H181+H189+H197+H205+H213+H221+H229</f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customFormat="false" ht="15.75" hidden="false" customHeight="true" outlineLevel="0" collapsed="false">
      <c r="A14" s="14"/>
      <c r="B14" s="16" t="s">
        <v>30</v>
      </c>
      <c r="C14" s="17" t="n">
        <f aca="false">D14+E14+F14+G14+H14</f>
        <v>0</v>
      </c>
      <c r="D14" s="17" t="n">
        <f aca="false">D22+D30+D38+D46+D54+D62+D70+D78+D86+D94+D102+D110+D118+D126+D134+D142+D150+D158+D166+D174+D182+D190+D198+D206+D214+D222+D230</f>
        <v>0</v>
      </c>
      <c r="E14" s="17" t="n">
        <f aca="false">E22+E30+E38+E46+E54+E62+E70+E78+E86+E94+E102+E110+E118+E126+E134+E142+E150+E158+E166+E174+E182+E190+E198+E206+E214+E222+E230</f>
        <v>0</v>
      </c>
      <c r="F14" s="17" t="n">
        <f aca="false">F22+F30+F38+F46+F54+F62+F70+F78+F86+F94+F102+F110+F118+F126+F134+F142+F150+F158+F166+F174+F182+F190+F198+F206+F214+F222+F230</f>
        <v>0</v>
      </c>
      <c r="G14" s="17" t="n">
        <f aca="false">G22+G30+G38+G46+G54+G62+G70+G78+G86+G94+G102+G110+G118+G126+G134+G142+G150+G158+G166+G174+G182+G190+G198+G206+G214+G222+G230</f>
        <v>0</v>
      </c>
      <c r="H14" s="17" t="n">
        <f aca="false">H22+H30+H38+H46+H54+H62+H70+H78+H86+H94+H102+H110+H118+H126+H134+H142+H150+H158+H166+H174+H182+H190+H198+H206+H214+H222+H230</f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</row>
    <row r="15" customFormat="false" ht="15.75" hidden="false" customHeight="true" outlineLevel="0" collapsed="false">
      <c r="A15" s="14"/>
      <c r="B15" s="16" t="s">
        <v>31</v>
      </c>
      <c r="C15" s="17" t="n">
        <f aca="false">D15+E15+F15+G15+H15</f>
        <v>0</v>
      </c>
      <c r="D15" s="17" t="n">
        <f aca="false">D23+D31+D39+D47+D55+D63+D71+D79+D87+D95+D103+D111+D119+D127+D135+D143+D151+D159+D167+D175+D183+D191+D199+D207+D215+D223+D231</f>
        <v>0</v>
      </c>
      <c r="E15" s="17" t="n">
        <f aca="false">E23+E31+E39+E47+E55+E63+E71+E79+E87+E95+E103+E111+E119+E127+E135+E143+E151+E159+E167+E175+E183+E191+E199+E207+E215+E223+E231</f>
        <v>0</v>
      </c>
      <c r="F15" s="17" t="n">
        <f aca="false">F23+F31+F39+F47+F55+F63+F71+F79+F87+F95+F103+F111+F119+F127+F135+F143+F151+F159+F167+F175+F183+F191+F199+F207+F215+F223+F231</f>
        <v>0</v>
      </c>
      <c r="G15" s="17" t="n">
        <f aca="false">G23+G31+G39+G47+G55+G63+G71+G79+G87+G95+G103+G111+G119+G127+G135+G143+G151+G159+G167+G175+G183+G191+G199+G207+G215+G223+G231</f>
        <v>0</v>
      </c>
      <c r="H15" s="17" t="n">
        <f aca="false">H23+H31+H39+H47+H55+H63+H71+H79+H87+H95+H103+H111+H119+H127+H135+H143+H151+H159+H167+H175+H183+H191+H199+H207+H215+H223+H231</f>
        <v>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customFormat="false" ht="15.75" hidden="false" customHeight="true" outlineLevel="0" collapsed="false">
      <c r="A16" s="19" t="s">
        <v>32</v>
      </c>
      <c r="B16" s="15" t="s">
        <v>33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customFormat="false" ht="15.75" hidden="false" customHeight="true" outlineLevel="0" collapsed="false">
      <c r="A17" s="19"/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customFormat="false" ht="45" hidden="false" customHeight="true" outlineLevel="0" collapsed="false">
      <c r="A18" s="19"/>
      <c r="B18" s="21" t="s">
        <v>35</v>
      </c>
      <c r="C18" s="21"/>
      <c r="D18" s="21"/>
      <c r="E18" s="21"/>
      <c r="F18" s="21"/>
      <c r="G18" s="21"/>
      <c r="H18" s="21"/>
      <c r="I18" s="22" t="s">
        <v>36</v>
      </c>
      <c r="J18" s="23" t="s">
        <v>22</v>
      </c>
      <c r="K18" s="23"/>
      <c r="L18" s="23" t="s">
        <v>37</v>
      </c>
      <c r="M18" s="23" t="s">
        <v>38</v>
      </c>
      <c r="N18" s="23" t="s">
        <v>39</v>
      </c>
      <c r="O18" s="23" t="s">
        <v>40</v>
      </c>
      <c r="P18" s="23" t="s">
        <v>39</v>
      </c>
      <c r="Q18" s="23" t="s">
        <v>39</v>
      </c>
      <c r="R18" s="24" t="s">
        <v>41</v>
      </c>
      <c r="S18" s="23" t="s">
        <v>42</v>
      </c>
      <c r="T18" s="23" t="s">
        <v>43</v>
      </c>
      <c r="U18" s="23" t="s">
        <v>44</v>
      </c>
      <c r="V18" s="25" t="s">
        <v>45</v>
      </c>
    </row>
    <row r="19" customFormat="false" ht="15.75" hidden="false" customHeight="true" outlineLevel="0" collapsed="false">
      <c r="A19" s="19"/>
      <c r="B19" s="26" t="s">
        <v>27</v>
      </c>
      <c r="C19" s="27" t="n">
        <f aca="false">SUM(C20:C23)</f>
        <v>17050.89</v>
      </c>
      <c r="D19" s="27" t="n">
        <f aca="false">SUM(D20:D23)</f>
        <v>17050.89</v>
      </c>
      <c r="E19" s="27" t="n">
        <f aca="false">SUM(E20:E23)</f>
        <v>0</v>
      </c>
      <c r="F19" s="27" t="n">
        <f aca="false">SUM(F20:F23)</f>
        <v>0</v>
      </c>
      <c r="G19" s="27" t="n">
        <f aca="false">SUM(G20:G23)</f>
        <v>0</v>
      </c>
      <c r="H19" s="27" t="n">
        <f aca="false">SUM(H20:H23)</f>
        <v>0</v>
      </c>
      <c r="I19" s="22"/>
      <c r="J19" s="23"/>
      <c r="K19" s="23"/>
      <c r="L19" s="23"/>
      <c r="M19" s="23"/>
      <c r="N19" s="23"/>
      <c r="O19" s="23"/>
      <c r="P19" s="23"/>
      <c r="Q19" s="23"/>
      <c r="R19" s="24"/>
      <c r="S19" s="23"/>
      <c r="T19" s="23"/>
      <c r="U19" s="23"/>
      <c r="V19" s="25"/>
    </row>
    <row r="20" customFormat="false" ht="15.75" hidden="false" customHeight="true" outlineLevel="0" collapsed="false">
      <c r="A20" s="19"/>
      <c r="B20" s="26" t="s">
        <v>28</v>
      </c>
      <c r="C20" s="27" t="n">
        <f aca="false">D20+E20+F20+G20+H20</f>
        <v>0</v>
      </c>
      <c r="D20" s="28"/>
      <c r="E20" s="28"/>
      <c r="F20" s="28"/>
      <c r="G20" s="28"/>
      <c r="H20" s="28"/>
      <c r="I20" s="22"/>
      <c r="J20" s="23"/>
      <c r="K20" s="23"/>
      <c r="L20" s="23"/>
      <c r="M20" s="23"/>
      <c r="N20" s="23"/>
      <c r="O20" s="23"/>
      <c r="P20" s="23"/>
      <c r="Q20" s="23"/>
      <c r="R20" s="24"/>
      <c r="S20" s="23"/>
      <c r="T20" s="23"/>
      <c r="U20" s="23"/>
      <c r="V20" s="25"/>
    </row>
    <row r="21" customFormat="false" ht="15.75" hidden="false" customHeight="true" outlineLevel="0" collapsed="false">
      <c r="A21" s="19"/>
      <c r="B21" s="26" t="s">
        <v>29</v>
      </c>
      <c r="C21" s="27" t="n">
        <f aca="false">D21+E21+F21+G21+H21</f>
        <v>17050.89</v>
      </c>
      <c r="D21" s="28" t="n">
        <f aca="false">53850.89-10000-26800</f>
        <v>17050.89</v>
      </c>
      <c r="E21" s="28" t="n">
        <f aca="false">32069.87-32069.87</f>
        <v>0</v>
      </c>
      <c r="F21" s="28"/>
      <c r="G21" s="28"/>
      <c r="H21" s="28"/>
      <c r="I21" s="22"/>
      <c r="J21" s="23"/>
      <c r="K21" s="23"/>
      <c r="L21" s="23"/>
      <c r="M21" s="23"/>
      <c r="N21" s="23"/>
      <c r="O21" s="23"/>
      <c r="P21" s="23"/>
      <c r="Q21" s="23"/>
      <c r="R21" s="24"/>
      <c r="S21" s="23"/>
      <c r="T21" s="23"/>
      <c r="U21" s="23"/>
      <c r="V21" s="25"/>
    </row>
    <row r="22" customFormat="false" ht="15.75" hidden="false" customHeight="true" outlineLevel="0" collapsed="false">
      <c r="A22" s="19"/>
      <c r="B22" s="26" t="s">
        <v>30</v>
      </c>
      <c r="C22" s="27" t="n">
        <f aca="false">D22+E22+F22+G22+H22</f>
        <v>0</v>
      </c>
      <c r="D22" s="28"/>
      <c r="E22" s="28"/>
      <c r="F22" s="28"/>
      <c r="G22" s="28"/>
      <c r="H22" s="28"/>
      <c r="I22" s="22"/>
      <c r="J22" s="23"/>
      <c r="K22" s="23"/>
      <c r="L22" s="23"/>
      <c r="M22" s="23"/>
      <c r="N22" s="23"/>
      <c r="O22" s="23"/>
      <c r="P22" s="23"/>
      <c r="Q22" s="23"/>
      <c r="R22" s="24"/>
      <c r="S22" s="23"/>
      <c r="T22" s="23"/>
      <c r="U22" s="23"/>
      <c r="V22" s="25"/>
    </row>
    <row r="23" customFormat="false" ht="15.75" hidden="false" customHeight="true" outlineLevel="0" collapsed="false">
      <c r="A23" s="19"/>
      <c r="B23" s="26" t="s">
        <v>31</v>
      </c>
      <c r="C23" s="27" t="n">
        <f aca="false">D23+E23+F23+G23+H23</f>
        <v>0</v>
      </c>
      <c r="D23" s="28"/>
      <c r="E23" s="28"/>
      <c r="F23" s="28"/>
      <c r="G23" s="28"/>
      <c r="H23" s="28"/>
      <c r="I23" s="22"/>
      <c r="J23" s="23"/>
      <c r="K23" s="23"/>
      <c r="L23" s="23"/>
      <c r="M23" s="23"/>
      <c r="N23" s="23"/>
      <c r="O23" s="23"/>
      <c r="P23" s="23"/>
      <c r="Q23" s="23"/>
      <c r="R23" s="24"/>
      <c r="S23" s="23"/>
      <c r="T23" s="23"/>
      <c r="U23" s="23"/>
      <c r="V23" s="25"/>
    </row>
    <row r="24" customFormat="false" ht="15.75" hidden="false" customHeight="true" outlineLevel="0" collapsed="false">
      <c r="A24" s="29" t="s">
        <v>46</v>
      </c>
      <c r="B24" s="15" t="s">
        <v>33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customFormat="false" ht="17.25" hidden="false" customHeight="true" outlineLevel="0" collapsed="false">
      <c r="A25" s="29"/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customFormat="false" ht="45" hidden="false" customHeight="true" outlineLevel="0" collapsed="false">
      <c r="A26" s="29"/>
      <c r="B26" s="21" t="s">
        <v>47</v>
      </c>
      <c r="C26" s="21"/>
      <c r="D26" s="21"/>
      <c r="E26" s="21"/>
      <c r="F26" s="21"/>
      <c r="G26" s="21"/>
      <c r="H26" s="21"/>
      <c r="I26" s="22" t="s">
        <v>36</v>
      </c>
      <c r="J26" s="23" t="s">
        <v>22</v>
      </c>
      <c r="K26" s="23"/>
      <c r="L26" s="23" t="s">
        <v>37</v>
      </c>
      <c r="M26" s="23" t="s">
        <v>38</v>
      </c>
      <c r="N26" s="23" t="s">
        <v>39</v>
      </c>
      <c r="O26" s="23" t="s">
        <v>40</v>
      </c>
      <c r="P26" s="23" t="s">
        <v>39</v>
      </c>
      <c r="Q26" s="23" t="s">
        <v>39</v>
      </c>
      <c r="R26" s="24" t="s">
        <v>48</v>
      </c>
      <c r="S26" s="23" t="s">
        <v>42</v>
      </c>
      <c r="T26" s="23" t="s">
        <v>43</v>
      </c>
      <c r="U26" s="23" t="s">
        <v>44</v>
      </c>
      <c r="V26" s="25" t="s">
        <v>49</v>
      </c>
    </row>
    <row r="27" customFormat="false" ht="15.75" hidden="false" customHeight="true" outlineLevel="0" collapsed="false">
      <c r="A27" s="29"/>
      <c r="B27" s="26" t="s">
        <v>27</v>
      </c>
      <c r="C27" s="27" t="n">
        <f aca="false">SUM(C28:C31)</f>
        <v>140000</v>
      </c>
      <c r="D27" s="27" t="n">
        <f aca="false">SUM(D28:D31)</f>
        <v>140000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2"/>
      <c r="J27" s="23"/>
      <c r="K27" s="23"/>
      <c r="L27" s="23"/>
      <c r="M27" s="23"/>
      <c r="N27" s="23"/>
      <c r="O27" s="23"/>
      <c r="P27" s="23"/>
      <c r="Q27" s="23"/>
      <c r="R27" s="24"/>
      <c r="S27" s="23"/>
      <c r="T27" s="23"/>
      <c r="U27" s="23"/>
      <c r="V27" s="25"/>
    </row>
    <row r="28" customFormat="false" ht="15.75" hidden="false" customHeight="true" outlineLevel="0" collapsed="false">
      <c r="A28" s="29"/>
      <c r="B28" s="26" t="s">
        <v>28</v>
      </c>
      <c r="C28" s="27" t="n">
        <f aca="false">D28+E28+F28+G28+H28</f>
        <v>0</v>
      </c>
      <c r="D28" s="28"/>
      <c r="E28" s="28"/>
      <c r="F28" s="28"/>
      <c r="G28" s="28"/>
      <c r="H28" s="28"/>
      <c r="I28" s="22"/>
      <c r="J28" s="23"/>
      <c r="K28" s="23"/>
      <c r="L28" s="23"/>
      <c r="M28" s="23"/>
      <c r="N28" s="23"/>
      <c r="O28" s="23"/>
      <c r="P28" s="23"/>
      <c r="Q28" s="23"/>
      <c r="R28" s="24"/>
      <c r="S28" s="23"/>
      <c r="T28" s="23"/>
      <c r="U28" s="23"/>
      <c r="V28" s="25"/>
    </row>
    <row r="29" customFormat="false" ht="15.75" hidden="false" customHeight="true" outlineLevel="0" collapsed="false">
      <c r="A29" s="29"/>
      <c r="B29" s="26" t="s">
        <v>29</v>
      </c>
      <c r="C29" s="27" t="n">
        <f aca="false">D29+E29+F29+G29+H29</f>
        <v>140000</v>
      </c>
      <c r="D29" s="28" t="n">
        <f aca="false">70816.72-10000-43300+122483.28</f>
        <v>140000</v>
      </c>
      <c r="E29" s="28" t="n">
        <f aca="false">19437.92-19437.92</f>
        <v>0</v>
      </c>
      <c r="F29" s="28"/>
      <c r="G29" s="28"/>
      <c r="H29" s="28"/>
      <c r="I29" s="22"/>
      <c r="J29" s="23"/>
      <c r="K29" s="23"/>
      <c r="L29" s="23"/>
      <c r="M29" s="23"/>
      <c r="N29" s="23"/>
      <c r="O29" s="23"/>
      <c r="P29" s="23"/>
      <c r="Q29" s="23"/>
      <c r="R29" s="24"/>
      <c r="S29" s="23"/>
      <c r="T29" s="23"/>
      <c r="U29" s="23"/>
      <c r="V29" s="25"/>
    </row>
    <row r="30" customFormat="false" ht="15.75" hidden="false" customHeight="true" outlineLevel="0" collapsed="false">
      <c r="A30" s="29"/>
      <c r="B30" s="26" t="s">
        <v>30</v>
      </c>
      <c r="C30" s="27" t="n">
        <f aca="false">D30+E30+F30+G30+H30</f>
        <v>0</v>
      </c>
      <c r="D30" s="28"/>
      <c r="E30" s="28"/>
      <c r="F30" s="28"/>
      <c r="G30" s="28"/>
      <c r="H30" s="28"/>
      <c r="I30" s="22"/>
      <c r="J30" s="23"/>
      <c r="K30" s="23"/>
      <c r="L30" s="23"/>
      <c r="M30" s="23"/>
      <c r="N30" s="23"/>
      <c r="O30" s="23"/>
      <c r="P30" s="23"/>
      <c r="Q30" s="23"/>
      <c r="R30" s="24"/>
      <c r="S30" s="23"/>
      <c r="T30" s="23"/>
      <c r="U30" s="23"/>
      <c r="V30" s="25"/>
    </row>
    <row r="31" customFormat="false" ht="15.75" hidden="false" customHeight="true" outlineLevel="0" collapsed="false">
      <c r="A31" s="29"/>
      <c r="B31" s="26" t="s">
        <v>31</v>
      </c>
      <c r="C31" s="27" t="n">
        <f aca="false">D31+E31+F31+G31+H31</f>
        <v>0</v>
      </c>
      <c r="D31" s="28"/>
      <c r="E31" s="28"/>
      <c r="F31" s="28"/>
      <c r="G31" s="28"/>
      <c r="H31" s="28"/>
      <c r="I31" s="22"/>
      <c r="J31" s="23"/>
      <c r="K31" s="23"/>
      <c r="L31" s="23"/>
      <c r="M31" s="23"/>
      <c r="N31" s="23"/>
      <c r="O31" s="23"/>
      <c r="P31" s="23"/>
      <c r="Q31" s="23"/>
      <c r="R31" s="24"/>
      <c r="S31" s="23"/>
      <c r="T31" s="23"/>
      <c r="U31" s="23"/>
      <c r="V31" s="25"/>
    </row>
    <row r="32" customFormat="false" ht="17.25" hidden="false" customHeight="true" outlineLevel="0" collapsed="false">
      <c r="A32" s="29" t="s">
        <v>50</v>
      </c>
      <c r="B32" s="15" t="s">
        <v>33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customFormat="false" ht="22.5" hidden="false" customHeight="true" outlineLevel="0" collapsed="false">
      <c r="A33" s="29"/>
      <c r="B33" s="20" t="s">
        <v>34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</row>
    <row r="34" customFormat="false" ht="45" hidden="false" customHeight="true" outlineLevel="0" collapsed="false">
      <c r="A34" s="29"/>
      <c r="B34" s="21" t="s">
        <v>51</v>
      </c>
      <c r="C34" s="21"/>
      <c r="D34" s="21"/>
      <c r="E34" s="21"/>
      <c r="F34" s="21"/>
      <c r="G34" s="21"/>
      <c r="H34" s="21"/>
      <c r="I34" s="22" t="s">
        <v>36</v>
      </c>
      <c r="J34" s="23" t="s">
        <v>22</v>
      </c>
      <c r="K34" s="23"/>
      <c r="L34" s="23" t="s">
        <v>37</v>
      </c>
      <c r="M34" s="23" t="s">
        <v>38</v>
      </c>
      <c r="N34" s="23" t="s">
        <v>39</v>
      </c>
      <c r="O34" s="23" t="s">
        <v>40</v>
      </c>
      <c r="P34" s="23" t="s">
        <v>39</v>
      </c>
      <c r="Q34" s="23" t="s">
        <v>39</v>
      </c>
      <c r="R34" s="24" t="s">
        <v>52</v>
      </c>
      <c r="S34" s="23" t="s">
        <v>42</v>
      </c>
      <c r="T34" s="23" t="s">
        <v>53</v>
      </c>
      <c r="U34" s="23" t="s">
        <v>44</v>
      </c>
      <c r="V34" s="25" t="s">
        <v>54</v>
      </c>
    </row>
    <row r="35" customFormat="false" ht="16.5" hidden="false" customHeight="true" outlineLevel="0" collapsed="false">
      <c r="A35" s="29"/>
      <c r="B35" s="26" t="s">
        <v>27</v>
      </c>
      <c r="C35" s="27" t="n">
        <f aca="false">SUM(C36:C39)</f>
        <v>104399.486</v>
      </c>
      <c r="D35" s="27" t="n">
        <f aca="false">SUM(D36:D39)</f>
        <v>8123.596</v>
      </c>
      <c r="E35" s="27" t="n">
        <f aca="false">SUM(E36:E39)</f>
        <v>64175.89</v>
      </c>
      <c r="F35" s="27" t="n">
        <f aca="false">SUM(F36:F39)</f>
        <v>32100</v>
      </c>
      <c r="G35" s="27" t="n">
        <f aca="false">SUM(G36:G39)</f>
        <v>0</v>
      </c>
      <c r="H35" s="27" t="n">
        <f aca="false">SUM(H36:H39)</f>
        <v>0</v>
      </c>
      <c r="I35" s="22"/>
      <c r="J35" s="23"/>
      <c r="K35" s="23"/>
      <c r="L35" s="23"/>
      <c r="M35" s="23"/>
      <c r="N35" s="23"/>
      <c r="O35" s="23"/>
      <c r="P35" s="23"/>
      <c r="Q35" s="23"/>
      <c r="R35" s="24"/>
      <c r="S35" s="23"/>
      <c r="T35" s="23"/>
      <c r="U35" s="23"/>
      <c r="V35" s="25"/>
    </row>
    <row r="36" customFormat="false" ht="17.25" hidden="false" customHeight="true" outlineLevel="0" collapsed="false">
      <c r="A36" s="29"/>
      <c r="B36" s="26" t="s">
        <v>28</v>
      </c>
      <c r="C36" s="27" t="n">
        <f aca="false">D36+E36+F36+G36+H36</f>
        <v>0</v>
      </c>
      <c r="D36" s="28"/>
      <c r="E36" s="28"/>
      <c r="F36" s="28"/>
      <c r="G36" s="28"/>
      <c r="H36" s="28"/>
      <c r="I36" s="22"/>
      <c r="J36" s="23"/>
      <c r="K36" s="23"/>
      <c r="L36" s="23"/>
      <c r="M36" s="23"/>
      <c r="N36" s="23"/>
      <c r="O36" s="23"/>
      <c r="P36" s="23"/>
      <c r="Q36" s="23"/>
      <c r="R36" s="24"/>
      <c r="S36" s="23"/>
      <c r="T36" s="23"/>
      <c r="U36" s="23"/>
      <c r="V36" s="25"/>
    </row>
    <row r="37" customFormat="false" ht="18" hidden="false" customHeight="true" outlineLevel="0" collapsed="false">
      <c r="A37" s="29"/>
      <c r="B37" s="26" t="s">
        <v>29</v>
      </c>
      <c r="C37" s="27" t="n">
        <f aca="false">D37+E37+F37+G37+H37</f>
        <v>104399.486</v>
      </c>
      <c r="D37" s="28" t="n">
        <v>8123.596</v>
      </c>
      <c r="E37" s="28" t="n">
        <f aca="false">12668.1+51507.79</f>
        <v>64175.89</v>
      </c>
      <c r="F37" s="28" t="n">
        <f aca="false">0+32100</f>
        <v>32100</v>
      </c>
      <c r="G37" s="28"/>
      <c r="H37" s="28"/>
      <c r="I37" s="22"/>
      <c r="J37" s="23"/>
      <c r="K37" s="23"/>
      <c r="L37" s="23"/>
      <c r="M37" s="23"/>
      <c r="N37" s="23"/>
      <c r="O37" s="23"/>
      <c r="P37" s="23"/>
      <c r="Q37" s="23"/>
      <c r="R37" s="24"/>
      <c r="S37" s="23"/>
      <c r="T37" s="23"/>
      <c r="U37" s="23"/>
      <c r="V37" s="25"/>
    </row>
    <row r="38" customFormat="false" ht="16.5" hidden="false" customHeight="true" outlineLevel="0" collapsed="false">
      <c r="A38" s="29"/>
      <c r="B38" s="26" t="s">
        <v>30</v>
      </c>
      <c r="C38" s="27" t="n">
        <f aca="false">D38+E38+F38+G38+H38</f>
        <v>0</v>
      </c>
      <c r="D38" s="28"/>
      <c r="E38" s="28"/>
      <c r="F38" s="28"/>
      <c r="G38" s="28"/>
      <c r="H38" s="28"/>
      <c r="I38" s="22"/>
      <c r="J38" s="23"/>
      <c r="K38" s="23"/>
      <c r="L38" s="23"/>
      <c r="M38" s="23"/>
      <c r="N38" s="23"/>
      <c r="O38" s="23"/>
      <c r="P38" s="23"/>
      <c r="Q38" s="23"/>
      <c r="R38" s="24"/>
      <c r="S38" s="23"/>
      <c r="T38" s="23"/>
      <c r="U38" s="23"/>
      <c r="V38" s="25"/>
    </row>
    <row r="39" customFormat="false" ht="17.25" hidden="false" customHeight="true" outlineLevel="0" collapsed="false">
      <c r="A39" s="29"/>
      <c r="B39" s="26" t="s">
        <v>31</v>
      </c>
      <c r="C39" s="27" t="n">
        <f aca="false">D39+E39+F39+G39+H39</f>
        <v>0</v>
      </c>
      <c r="D39" s="28"/>
      <c r="E39" s="28"/>
      <c r="F39" s="28"/>
      <c r="G39" s="28"/>
      <c r="H39" s="28"/>
      <c r="I39" s="22"/>
      <c r="J39" s="23"/>
      <c r="K39" s="23"/>
      <c r="L39" s="23"/>
      <c r="M39" s="23"/>
      <c r="N39" s="23"/>
      <c r="O39" s="23"/>
      <c r="P39" s="23"/>
      <c r="Q39" s="23"/>
      <c r="R39" s="24"/>
      <c r="S39" s="23"/>
      <c r="T39" s="23"/>
      <c r="U39" s="23"/>
      <c r="V39" s="25"/>
    </row>
    <row r="40" customFormat="false" ht="15.75" hidden="false" customHeight="true" outlineLevel="0" collapsed="false">
      <c r="A40" s="29" t="s">
        <v>55</v>
      </c>
      <c r="B40" s="15" t="s">
        <v>33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customFormat="false" ht="15.75" hidden="false" customHeight="true" outlineLevel="0" collapsed="false">
      <c r="A41" s="29"/>
      <c r="B41" s="20" t="s">
        <v>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customFormat="false" ht="45" hidden="false" customHeight="true" outlineLevel="0" collapsed="false">
      <c r="A42" s="29"/>
      <c r="B42" s="21" t="s">
        <v>56</v>
      </c>
      <c r="C42" s="21"/>
      <c r="D42" s="21"/>
      <c r="E42" s="21"/>
      <c r="F42" s="21"/>
      <c r="G42" s="21"/>
      <c r="H42" s="21"/>
      <c r="I42" s="22" t="s">
        <v>36</v>
      </c>
      <c r="J42" s="23" t="n">
        <v>2023</v>
      </c>
      <c r="K42" s="23"/>
      <c r="L42" s="23" t="s">
        <v>57</v>
      </c>
      <c r="M42" s="23" t="s">
        <v>58</v>
      </c>
      <c r="N42" s="23" t="s">
        <v>59</v>
      </c>
      <c r="O42" s="23" t="s">
        <v>40</v>
      </c>
      <c r="P42" s="23" t="s">
        <v>59</v>
      </c>
      <c r="Q42" s="23" t="s">
        <v>59</v>
      </c>
      <c r="R42" s="24" t="s">
        <v>60</v>
      </c>
      <c r="S42" s="23" t="s">
        <v>42</v>
      </c>
      <c r="T42" s="23" t="s">
        <v>61</v>
      </c>
      <c r="U42" s="23" t="s">
        <v>62</v>
      </c>
      <c r="V42" s="25"/>
    </row>
    <row r="43" customFormat="false" ht="15.75" hidden="false" customHeight="true" outlineLevel="0" collapsed="false">
      <c r="A43" s="29"/>
      <c r="B43" s="26" t="s">
        <v>27</v>
      </c>
      <c r="C43" s="27" t="n">
        <f aca="false">SUM(C44:C47)</f>
        <v>68600</v>
      </c>
      <c r="D43" s="27" t="n">
        <f aca="false">SUM(D44:D47)</f>
        <v>68600</v>
      </c>
      <c r="E43" s="27" t="n">
        <f aca="false">SUM(E44:E47)</f>
        <v>0</v>
      </c>
      <c r="F43" s="27" t="n">
        <f aca="false">SUM(F44:F47)</f>
        <v>0</v>
      </c>
      <c r="G43" s="27" t="n">
        <f aca="false">SUM(G44:G47)</f>
        <v>0</v>
      </c>
      <c r="H43" s="27" t="n">
        <f aca="false">SUM(H44:H47)</f>
        <v>0</v>
      </c>
      <c r="I43" s="22"/>
      <c r="J43" s="23"/>
      <c r="K43" s="23"/>
      <c r="L43" s="23"/>
      <c r="M43" s="23"/>
      <c r="N43" s="23"/>
      <c r="O43" s="23"/>
      <c r="P43" s="23"/>
      <c r="Q43" s="23"/>
      <c r="R43" s="24"/>
      <c r="S43" s="23"/>
      <c r="T43" s="23"/>
      <c r="U43" s="23"/>
      <c r="V43" s="25"/>
    </row>
    <row r="44" customFormat="false" ht="15.75" hidden="false" customHeight="true" outlineLevel="0" collapsed="false">
      <c r="A44" s="29"/>
      <c r="B44" s="26" t="s">
        <v>28</v>
      </c>
      <c r="C44" s="27" t="n">
        <f aca="false">D44+E44+F44+G44+H44</f>
        <v>67054.69927</v>
      </c>
      <c r="D44" s="28" t="n">
        <v>67054.69927</v>
      </c>
      <c r="E44" s="28"/>
      <c r="F44" s="28"/>
      <c r="G44" s="28"/>
      <c r="H44" s="28"/>
      <c r="I44" s="22"/>
      <c r="J44" s="23"/>
      <c r="K44" s="23"/>
      <c r="L44" s="23"/>
      <c r="M44" s="23"/>
      <c r="N44" s="23"/>
      <c r="O44" s="23"/>
      <c r="P44" s="23"/>
      <c r="Q44" s="23"/>
      <c r="R44" s="24"/>
      <c r="S44" s="23"/>
      <c r="T44" s="23"/>
      <c r="U44" s="23"/>
      <c r="V44" s="25"/>
    </row>
    <row r="45" customFormat="false" ht="15.75" hidden="false" customHeight="true" outlineLevel="0" collapsed="false">
      <c r="A45" s="29"/>
      <c r="B45" s="26" t="s">
        <v>29</v>
      </c>
      <c r="C45" s="27" t="n">
        <f aca="false">D45+E45+F45+G45+H45</f>
        <v>1545.30073</v>
      </c>
      <c r="D45" s="28" t="n">
        <v>1545.30073</v>
      </c>
      <c r="E45" s="28"/>
      <c r="F45" s="28"/>
      <c r="G45" s="28"/>
      <c r="H45" s="28"/>
      <c r="I45" s="22"/>
      <c r="J45" s="23"/>
      <c r="K45" s="23"/>
      <c r="L45" s="23"/>
      <c r="M45" s="23"/>
      <c r="N45" s="23"/>
      <c r="O45" s="23"/>
      <c r="P45" s="23"/>
      <c r="Q45" s="23"/>
      <c r="R45" s="24"/>
      <c r="S45" s="23"/>
      <c r="T45" s="23"/>
      <c r="U45" s="23"/>
      <c r="V45" s="25"/>
    </row>
    <row r="46" customFormat="false" ht="15.75" hidden="false" customHeight="true" outlineLevel="0" collapsed="false">
      <c r="A46" s="29"/>
      <c r="B46" s="26" t="s">
        <v>30</v>
      </c>
      <c r="C46" s="27" t="n">
        <f aca="false">D46+E46+F46+G46+H46</f>
        <v>0</v>
      </c>
      <c r="D46" s="28"/>
      <c r="E46" s="28"/>
      <c r="F46" s="28"/>
      <c r="G46" s="28"/>
      <c r="H46" s="28"/>
      <c r="I46" s="22"/>
      <c r="J46" s="23"/>
      <c r="K46" s="23"/>
      <c r="L46" s="23"/>
      <c r="M46" s="23"/>
      <c r="N46" s="23"/>
      <c r="O46" s="23"/>
      <c r="P46" s="23"/>
      <c r="Q46" s="23"/>
      <c r="R46" s="24"/>
      <c r="S46" s="23"/>
      <c r="T46" s="23"/>
      <c r="U46" s="23"/>
      <c r="V46" s="25"/>
    </row>
    <row r="47" customFormat="false" ht="15.75" hidden="false" customHeight="true" outlineLevel="0" collapsed="false">
      <c r="A47" s="29"/>
      <c r="B47" s="26" t="s">
        <v>31</v>
      </c>
      <c r="C47" s="27" t="n">
        <f aca="false">D47+E47+F47+G47+H47</f>
        <v>0</v>
      </c>
      <c r="D47" s="28"/>
      <c r="E47" s="28"/>
      <c r="F47" s="28"/>
      <c r="G47" s="28"/>
      <c r="H47" s="28"/>
      <c r="I47" s="22"/>
      <c r="J47" s="23"/>
      <c r="K47" s="23"/>
      <c r="L47" s="23"/>
      <c r="M47" s="23"/>
      <c r="N47" s="23"/>
      <c r="O47" s="23"/>
      <c r="P47" s="23"/>
      <c r="Q47" s="23"/>
      <c r="R47" s="24"/>
      <c r="S47" s="23"/>
      <c r="T47" s="23"/>
      <c r="U47" s="23"/>
      <c r="V47" s="25"/>
    </row>
    <row r="48" customFormat="false" ht="15.75" hidden="false" customHeight="true" outlineLevel="0" collapsed="false">
      <c r="A48" s="29" t="s">
        <v>63</v>
      </c>
      <c r="B48" s="15" t="s">
        <v>33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customFormat="false" ht="15.75" hidden="false" customHeight="true" outlineLevel="0" collapsed="false">
      <c r="A49" s="29"/>
      <c r="B49" s="20" t="s">
        <v>34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customFormat="false" ht="45" hidden="false" customHeight="true" outlineLevel="0" collapsed="false">
      <c r="A50" s="29"/>
      <c r="B50" s="21" t="s">
        <v>64</v>
      </c>
      <c r="C50" s="21"/>
      <c r="D50" s="21"/>
      <c r="E50" s="21"/>
      <c r="F50" s="21"/>
      <c r="G50" s="21"/>
      <c r="H50" s="21"/>
      <c r="I50" s="22" t="s">
        <v>36</v>
      </c>
      <c r="J50" s="23" t="s">
        <v>22</v>
      </c>
      <c r="K50" s="23"/>
      <c r="L50" s="23" t="s">
        <v>37</v>
      </c>
      <c r="M50" s="23" t="s">
        <v>65</v>
      </c>
      <c r="N50" s="23" t="s">
        <v>39</v>
      </c>
      <c r="O50" s="23" t="s">
        <v>40</v>
      </c>
      <c r="P50" s="23" t="s">
        <v>39</v>
      </c>
      <c r="Q50" s="23" t="s">
        <v>39</v>
      </c>
      <c r="R50" s="24" t="s">
        <v>66</v>
      </c>
      <c r="S50" s="23" t="s">
        <v>42</v>
      </c>
      <c r="T50" s="23" t="s">
        <v>67</v>
      </c>
      <c r="U50" s="23" t="s">
        <v>44</v>
      </c>
      <c r="V50" s="25" t="s">
        <v>68</v>
      </c>
    </row>
    <row r="51" customFormat="false" ht="15.75" hidden="false" customHeight="true" outlineLevel="0" collapsed="false">
      <c r="A51" s="29"/>
      <c r="B51" s="26" t="s">
        <v>27</v>
      </c>
      <c r="C51" s="27" t="n">
        <f aca="false">SUM(C52:C55)</f>
        <v>173884.47</v>
      </c>
      <c r="D51" s="27" t="n">
        <f aca="false">SUM(D52:D55)</f>
        <v>145077.05</v>
      </c>
      <c r="E51" s="27" t="n">
        <f aca="false">SUM(E52:E55)</f>
        <v>28807.42</v>
      </c>
      <c r="F51" s="27" t="n">
        <f aca="false">SUM(F52:F55)</f>
        <v>0</v>
      </c>
      <c r="G51" s="27" t="n">
        <f aca="false">SUM(G52:G55)</f>
        <v>0</v>
      </c>
      <c r="H51" s="27" t="n">
        <f aca="false">SUM(H52:H55)</f>
        <v>0</v>
      </c>
      <c r="I51" s="22"/>
      <c r="J51" s="23"/>
      <c r="K51" s="23"/>
      <c r="L51" s="23"/>
      <c r="M51" s="23"/>
      <c r="N51" s="23"/>
      <c r="O51" s="23"/>
      <c r="P51" s="23"/>
      <c r="Q51" s="23"/>
      <c r="R51" s="24"/>
      <c r="S51" s="23"/>
      <c r="T51" s="23"/>
      <c r="U51" s="23"/>
      <c r="V51" s="25"/>
    </row>
    <row r="52" customFormat="false" ht="15.75" hidden="false" customHeight="true" outlineLevel="0" collapsed="false">
      <c r="A52" s="29"/>
      <c r="B52" s="26" t="s">
        <v>28</v>
      </c>
      <c r="C52" s="27" t="n">
        <f aca="false">D52+E52+F52+G52+H52</f>
        <v>0</v>
      </c>
      <c r="D52" s="28"/>
      <c r="E52" s="28"/>
      <c r="F52" s="28"/>
      <c r="G52" s="28"/>
      <c r="H52" s="28"/>
      <c r="I52" s="22"/>
      <c r="J52" s="23"/>
      <c r="K52" s="23"/>
      <c r="L52" s="23"/>
      <c r="M52" s="23"/>
      <c r="N52" s="23"/>
      <c r="O52" s="23"/>
      <c r="P52" s="23"/>
      <c r="Q52" s="23"/>
      <c r="R52" s="24"/>
      <c r="S52" s="23"/>
      <c r="T52" s="23"/>
      <c r="U52" s="23"/>
      <c r="V52" s="25"/>
    </row>
    <row r="53" customFormat="false" ht="15.75" hidden="false" customHeight="true" outlineLevel="0" collapsed="false">
      <c r="A53" s="29"/>
      <c r="B53" s="26" t="s">
        <v>29</v>
      </c>
      <c r="C53" s="27" t="n">
        <f aca="false">D53+E53+F53+G53+H53</f>
        <v>173884.47</v>
      </c>
      <c r="D53" s="28" t="n">
        <f aca="false">88677.05+56400</f>
        <v>145077.05</v>
      </c>
      <c r="E53" s="28" t="n">
        <v>28807.42</v>
      </c>
      <c r="F53" s="28"/>
      <c r="G53" s="28"/>
      <c r="H53" s="28"/>
      <c r="I53" s="22"/>
      <c r="J53" s="23"/>
      <c r="K53" s="23"/>
      <c r="L53" s="23"/>
      <c r="M53" s="23"/>
      <c r="N53" s="23"/>
      <c r="O53" s="23"/>
      <c r="P53" s="23"/>
      <c r="Q53" s="23"/>
      <c r="R53" s="24"/>
      <c r="S53" s="23"/>
      <c r="T53" s="23"/>
      <c r="U53" s="23"/>
      <c r="V53" s="25"/>
    </row>
    <row r="54" customFormat="false" ht="15.75" hidden="false" customHeight="true" outlineLevel="0" collapsed="false">
      <c r="A54" s="29"/>
      <c r="B54" s="26" t="s">
        <v>30</v>
      </c>
      <c r="C54" s="27" t="n">
        <f aca="false">D54+E54+F54+G54+H54</f>
        <v>0</v>
      </c>
      <c r="D54" s="28"/>
      <c r="E54" s="28"/>
      <c r="F54" s="28"/>
      <c r="G54" s="28"/>
      <c r="H54" s="28"/>
      <c r="I54" s="22"/>
      <c r="J54" s="23"/>
      <c r="K54" s="23"/>
      <c r="L54" s="23"/>
      <c r="M54" s="23"/>
      <c r="N54" s="23"/>
      <c r="O54" s="23"/>
      <c r="P54" s="23"/>
      <c r="Q54" s="23"/>
      <c r="R54" s="24"/>
      <c r="S54" s="23"/>
      <c r="T54" s="23"/>
      <c r="U54" s="23"/>
      <c r="V54" s="25"/>
    </row>
    <row r="55" customFormat="false" ht="15.75" hidden="false" customHeight="true" outlineLevel="0" collapsed="false">
      <c r="A55" s="29"/>
      <c r="B55" s="26" t="s">
        <v>31</v>
      </c>
      <c r="C55" s="27" t="n">
        <f aca="false">D55+E55+F55+G55+H55</f>
        <v>0</v>
      </c>
      <c r="D55" s="28"/>
      <c r="E55" s="28"/>
      <c r="F55" s="28"/>
      <c r="G55" s="28"/>
      <c r="H55" s="28"/>
      <c r="I55" s="22"/>
      <c r="J55" s="23"/>
      <c r="K55" s="23"/>
      <c r="L55" s="23"/>
      <c r="M55" s="23"/>
      <c r="N55" s="23"/>
      <c r="O55" s="23"/>
      <c r="P55" s="23"/>
      <c r="Q55" s="23"/>
      <c r="R55" s="24"/>
      <c r="S55" s="23"/>
      <c r="T55" s="23"/>
      <c r="U55" s="23"/>
      <c r="V55" s="25"/>
    </row>
    <row r="56" customFormat="false" ht="15.75" hidden="false" customHeight="true" outlineLevel="0" collapsed="false">
      <c r="A56" s="29" t="s">
        <v>69</v>
      </c>
      <c r="B56" s="15" t="s">
        <v>33</v>
      </c>
    </row>
    <row r="57" customFormat="false" ht="15.75" hidden="false" customHeight="true" outlineLevel="0" collapsed="false">
      <c r="A57" s="29"/>
      <c r="B57" s="20" t="s">
        <v>70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customFormat="false" ht="45" hidden="false" customHeight="true" outlineLevel="0" collapsed="false">
      <c r="A58" s="29"/>
      <c r="B58" s="21" t="s">
        <v>71</v>
      </c>
      <c r="C58" s="21"/>
      <c r="D58" s="21"/>
      <c r="E58" s="21"/>
      <c r="F58" s="21"/>
      <c r="G58" s="21"/>
      <c r="H58" s="21"/>
      <c r="I58" s="22" t="s">
        <v>36</v>
      </c>
      <c r="J58" s="23" t="s">
        <v>21</v>
      </c>
      <c r="K58" s="23" t="s">
        <v>72</v>
      </c>
      <c r="L58" s="23" t="s">
        <v>37</v>
      </c>
      <c r="M58" s="23" t="s">
        <v>73</v>
      </c>
      <c r="N58" s="23" t="s">
        <v>74</v>
      </c>
      <c r="O58" s="23" t="s">
        <v>40</v>
      </c>
      <c r="P58" s="23" t="s">
        <v>74</v>
      </c>
      <c r="Q58" s="23" t="s">
        <v>74</v>
      </c>
      <c r="R58" s="24" t="s">
        <v>75</v>
      </c>
      <c r="S58" s="23" t="s">
        <v>42</v>
      </c>
      <c r="T58" s="23" t="s">
        <v>76</v>
      </c>
      <c r="U58" s="23" t="s">
        <v>44</v>
      </c>
      <c r="V58" s="25"/>
    </row>
    <row r="59" customFormat="false" ht="15.75" hidden="false" customHeight="true" outlineLevel="0" collapsed="false">
      <c r="A59" s="29"/>
      <c r="B59" s="26" t="s">
        <v>27</v>
      </c>
      <c r="C59" s="27" t="n">
        <f aca="false">SUM(C60:C63)</f>
        <v>113052.05928</v>
      </c>
      <c r="D59" s="28" t="n">
        <f aca="false">SUM(D60:D63)</f>
        <v>113052.05928</v>
      </c>
      <c r="E59" s="28" t="n">
        <f aca="false">SUM(E60:E63)</f>
        <v>0</v>
      </c>
      <c r="F59" s="28" t="n">
        <f aca="false">SUM(F60:F63)</f>
        <v>0</v>
      </c>
      <c r="G59" s="28" t="n">
        <f aca="false">SUM(G60:G63)</f>
        <v>0</v>
      </c>
      <c r="H59" s="28" t="n">
        <f aca="false">SUM(H60:H63)</f>
        <v>0</v>
      </c>
      <c r="I59" s="22"/>
      <c r="J59" s="23"/>
      <c r="K59" s="23"/>
      <c r="L59" s="23"/>
      <c r="M59" s="23"/>
      <c r="N59" s="23"/>
      <c r="O59" s="23"/>
      <c r="P59" s="23"/>
      <c r="Q59" s="23"/>
      <c r="R59" s="24"/>
      <c r="S59" s="23"/>
      <c r="T59" s="23"/>
      <c r="U59" s="23"/>
      <c r="V59" s="25"/>
    </row>
    <row r="60" customFormat="false" ht="15.75" hidden="false" customHeight="true" outlineLevel="0" collapsed="false">
      <c r="A60" s="29"/>
      <c r="B60" s="26" t="s">
        <v>28</v>
      </c>
      <c r="C60" s="27" t="n">
        <f aca="false">D60+E60+F60+G60+H60</f>
        <v>67054.69928</v>
      </c>
      <c r="D60" s="28" t="n">
        <v>67054.69928</v>
      </c>
      <c r="E60" s="28"/>
      <c r="F60" s="28"/>
      <c r="G60" s="28"/>
      <c r="H60" s="28"/>
      <c r="I60" s="22"/>
      <c r="J60" s="23"/>
      <c r="K60" s="23"/>
      <c r="L60" s="23"/>
      <c r="M60" s="23"/>
      <c r="N60" s="23"/>
      <c r="O60" s="23"/>
      <c r="P60" s="23"/>
      <c r="Q60" s="23"/>
      <c r="R60" s="24"/>
      <c r="S60" s="23"/>
      <c r="T60" s="23"/>
      <c r="U60" s="23"/>
      <c r="V60" s="25"/>
    </row>
    <row r="61" customFormat="false" ht="15.75" hidden="false" customHeight="true" outlineLevel="0" collapsed="false">
      <c r="A61" s="29"/>
      <c r="B61" s="26" t="s">
        <v>29</v>
      </c>
      <c r="C61" s="27" t="n">
        <f aca="false">D61+E61+F61+G61+H61</f>
        <v>45997.36</v>
      </c>
      <c r="D61" s="28" t="n">
        <f aca="false">8897.36+37100</f>
        <v>45997.36</v>
      </c>
      <c r="E61" s="28"/>
      <c r="F61" s="28"/>
      <c r="G61" s="28"/>
      <c r="H61" s="28"/>
      <c r="I61" s="22"/>
      <c r="J61" s="23"/>
      <c r="K61" s="23"/>
      <c r="L61" s="23"/>
      <c r="M61" s="23"/>
      <c r="N61" s="23"/>
      <c r="O61" s="23"/>
      <c r="P61" s="23"/>
      <c r="Q61" s="23"/>
      <c r="R61" s="24"/>
      <c r="S61" s="23"/>
      <c r="T61" s="23"/>
      <c r="U61" s="23"/>
      <c r="V61" s="25"/>
    </row>
    <row r="62" customFormat="false" ht="15.75" hidden="false" customHeight="true" outlineLevel="0" collapsed="false">
      <c r="A62" s="29"/>
      <c r="B62" s="26" t="s">
        <v>30</v>
      </c>
      <c r="C62" s="27" t="n">
        <f aca="false">D62+E62+F62+G62+H62</f>
        <v>0</v>
      </c>
      <c r="D62" s="28"/>
      <c r="E62" s="28"/>
      <c r="F62" s="28"/>
      <c r="G62" s="28"/>
      <c r="H62" s="28"/>
      <c r="I62" s="22"/>
      <c r="J62" s="23"/>
      <c r="K62" s="23"/>
      <c r="L62" s="23"/>
      <c r="M62" s="23"/>
      <c r="N62" s="23"/>
      <c r="O62" s="23"/>
      <c r="P62" s="23"/>
      <c r="Q62" s="23"/>
      <c r="R62" s="24"/>
      <c r="S62" s="23"/>
      <c r="T62" s="23"/>
      <c r="U62" s="23"/>
      <c r="V62" s="25"/>
    </row>
    <row r="63" customFormat="false" ht="15.75" hidden="false" customHeight="true" outlineLevel="0" collapsed="false">
      <c r="A63" s="29"/>
      <c r="B63" s="26" t="s">
        <v>31</v>
      </c>
      <c r="C63" s="27" t="n">
        <f aca="false">D63+E63+F63+G63+H63</f>
        <v>0</v>
      </c>
      <c r="D63" s="28"/>
      <c r="E63" s="28"/>
      <c r="F63" s="28"/>
      <c r="G63" s="28"/>
      <c r="H63" s="28"/>
      <c r="I63" s="22"/>
      <c r="J63" s="23"/>
      <c r="K63" s="23"/>
      <c r="L63" s="23"/>
      <c r="M63" s="23"/>
      <c r="N63" s="23"/>
      <c r="O63" s="23"/>
      <c r="P63" s="23"/>
      <c r="Q63" s="23"/>
      <c r="R63" s="24"/>
      <c r="S63" s="23"/>
      <c r="T63" s="23"/>
      <c r="U63" s="23"/>
      <c r="V63" s="25"/>
    </row>
    <row r="64" customFormat="false" ht="16.5" hidden="false" customHeight="true" outlineLevel="0" collapsed="false">
      <c r="A64" s="29" t="s">
        <v>77</v>
      </c>
      <c r="B64" s="15" t="s">
        <v>33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</row>
    <row r="65" customFormat="false" ht="15.75" hidden="false" customHeight="true" outlineLevel="0" collapsed="false">
      <c r="A65" s="29"/>
      <c r="B65" s="20" t="s">
        <v>34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customFormat="false" ht="45" hidden="false" customHeight="true" outlineLevel="0" collapsed="false">
      <c r="A66" s="29"/>
      <c r="B66" s="21" t="s">
        <v>78</v>
      </c>
      <c r="C66" s="21"/>
      <c r="D66" s="21"/>
      <c r="E66" s="21"/>
      <c r="F66" s="21"/>
      <c r="G66" s="21"/>
      <c r="H66" s="21"/>
      <c r="I66" s="22" t="s">
        <v>36</v>
      </c>
      <c r="J66" s="23" t="s">
        <v>23</v>
      </c>
      <c r="K66" s="23"/>
      <c r="L66" s="23" t="s">
        <v>37</v>
      </c>
      <c r="M66" s="23" t="s">
        <v>79</v>
      </c>
      <c r="N66" s="23" t="s">
        <v>39</v>
      </c>
      <c r="O66" s="23" t="s">
        <v>40</v>
      </c>
      <c r="P66" s="23" t="s">
        <v>39</v>
      </c>
      <c r="Q66" s="23" t="s">
        <v>39</v>
      </c>
      <c r="R66" s="24" t="s">
        <v>75</v>
      </c>
      <c r="S66" s="23" t="s">
        <v>42</v>
      </c>
      <c r="T66" s="23" t="s">
        <v>80</v>
      </c>
      <c r="U66" s="23" t="s">
        <v>44</v>
      </c>
      <c r="V66" s="25"/>
    </row>
    <row r="67" customFormat="false" ht="15.75" hidden="false" customHeight="true" outlineLevel="0" collapsed="false">
      <c r="A67" s="29"/>
      <c r="B67" s="26" t="s">
        <v>27</v>
      </c>
      <c r="C67" s="27" t="n">
        <f aca="false">SUM(C68:C71)</f>
        <v>1594906.26416</v>
      </c>
      <c r="D67" s="27" t="n">
        <f aca="false">SUM(D68:D71)</f>
        <v>67983.74288</v>
      </c>
      <c r="E67" s="27" t="n">
        <f aca="false">SUM(E68:E71)</f>
        <v>301057.62</v>
      </c>
      <c r="F67" s="27" t="n">
        <f aca="false">SUM(F68:F71)</f>
        <v>1225864.90128</v>
      </c>
      <c r="G67" s="27" t="n">
        <f aca="false">SUM(G68:G71)</f>
        <v>0</v>
      </c>
      <c r="H67" s="27" t="n">
        <f aca="false">SUM(H68:H71)</f>
        <v>0</v>
      </c>
      <c r="I67" s="22"/>
      <c r="J67" s="23"/>
      <c r="K67" s="23"/>
      <c r="L67" s="23"/>
      <c r="M67" s="23"/>
      <c r="N67" s="23"/>
      <c r="O67" s="23"/>
      <c r="P67" s="23"/>
      <c r="Q67" s="23"/>
      <c r="R67" s="24"/>
      <c r="S67" s="23"/>
      <c r="T67" s="23"/>
      <c r="U67" s="23"/>
      <c r="V67" s="25"/>
    </row>
    <row r="68" customFormat="false" ht="15.75" hidden="false" customHeight="true" outlineLevel="0" collapsed="false">
      <c r="A68" s="29"/>
      <c r="B68" s="26" t="s">
        <v>28</v>
      </c>
      <c r="C68" s="27" t="n">
        <f aca="false">D68+E68+F68+G68+H68</f>
        <v>1370517.66869</v>
      </c>
      <c r="D68" s="28" t="n">
        <v>57983.74288</v>
      </c>
      <c r="E68" s="28" t="n">
        <f aca="false">156106.23323-65317.33742</f>
        <v>90788.89581</v>
      </c>
      <c r="F68" s="28" t="n">
        <f aca="false">0+1221745.03</f>
        <v>1221745.03</v>
      </c>
      <c r="G68" s="28"/>
      <c r="H68" s="28"/>
      <c r="I68" s="22"/>
      <c r="J68" s="23"/>
      <c r="K68" s="23"/>
      <c r="L68" s="23"/>
      <c r="M68" s="23"/>
      <c r="N68" s="23"/>
      <c r="O68" s="23"/>
      <c r="P68" s="23"/>
      <c r="Q68" s="23"/>
      <c r="R68" s="24"/>
      <c r="S68" s="23"/>
      <c r="T68" s="23"/>
      <c r="U68" s="23"/>
      <c r="V68" s="25"/>
    </row>
    <row r="69" customFormat="false" ht="15.75" hidden="false" customHeight="true" outlineLevel="0" collapsed="false">
      <c r="A69" s="29"/>
      <c r="B69" s="26" t="s">
        <v>29</v>
      </c>
      <c r="C69" s="27" t="n">
        <f aca="false">D69+E69+F69+G69+H69</f>
        <v>224388.59547</v>
      </c>
      <c r="D69" s="28" t="n">
        <f aca="false">50000-40000</f>
        <v>10000</v>
      </c>
      <c r="E69" s="28" t="n">
        <v>210268.72419</v>
      </c>
      <c r="F69" s="28" t="n">
        <v>4119.87128</v>
      </c>
      <c r="G69" s="28"/>
      <c r="H69" s="28"/>
      <c r="I69" s="22"/>
      <c r="J69" s="23"/>
      <c r="K69" s="23"/>
      <c r="L69" s="23"/>
      <c r="M69" s="23"/>
      <c r="N69" s="23"/>
      <c r="O69" s="23"/>
      <c r="P69" s="23"/>
      <c r="Q69" s="23"/>
      <c r="R69" s="24"/>
      <c r="S69" s="23"/>
      <c r="T69" s="23"/>
      <c r="U69" s="23"/>
      <c r="V69" s="25"/>
    </row>
    <row r="70" customFormat="false" ht="15.75" hidden="false" customHeight="true" outlineLevel="0" collapsed="false">
      <c r="A70" s="29"/>
      <c r="B70" s="26" t="s">
        <v>30</v>
      </c>
      <c r="C70" s="27" t="n">
        <f aca="false">D70+E70+F70+G70+H70</f>
        <v>0</v>
      </c>
      <c r="D70" s="28"/>
      <c r="E70" s="28"/>
      <c r="F70" s="28"/>
      <c r="G70" s="28"/>
      <c r="H70" s="28"/>
      <c r="I70" s="22"/>
      <c r="J70" s="23"/>
      <c r="K70" s="23"/>
      <c r="L70" s="23"/>
      <c r="M70" s="23"/>
      <c r="N70" s="23"/>
      <c r="O70" s="23"/>
      <c r="P70" s="23"/>
      <c r="Q70" s="23"/>
      <c r="R70" s="24"/>
      <c r="S70" s="23"/>
      <c r="T70" s="23"/>
      <c r="U70" s="23"/>
      <c r="V70" s="25"/>
    </row>
    <row r="71" customFormat="false" ht="15.75" hidden="false" customHeight="true" outlineLevel="0" collapsed="false">
      <c r="A71" s="29"/>
      <c r="B71" s="26" t="s">
        <v>31</v>
      </c>
      <c r="C71" s="27" t="n">
        <f aca="false">D71+E71+F71+G71+H71</f>
        <v>0</v>
      </c>
      <c r="D71" s="28"/>
      <c r="E71" s="28"/>
      <c r="F71" s="28"/>
      <c r="G71" s="28"/>
      <c r="H71" s="28"/>
      <c r="I71" s="22"/>
      <c r="J71" s="23"/>
      <c r="K71" s="23"/>
      <c r="L71" s="23"/>
      <c r="M71" s="23"/>
      <c r="N71" s="23"/>
      <c r="O71" s="23"/>
      <c r="P71" s="23"/>
      <c r="Q71" s="23"/>
      <c r="R71" s="24"/>
      <c r="S71" s="23"/>
      <c r="T71" s="23"/>
      <c r="U71" s="23"/>
      <c r="V71" s="25"/>
    </row>
    <row r="72" customFormat="false" ht="16.5" hidden="false" customHeight="true" outlineLevel="0" collapsed="false">
      <c r="A72" s="29" t="s">
        <v>81</v>
      </c>
      <c r="B72" s="15" t="s">
        <v>33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</row>
    <row r="73" customFormat="false" ht="15.75" hidden="false" customHeight="true" outlineLevel="0" collapsed="false">
      <c r="A73" s="29"/>
      <c r="B73" s="20" t="s">
        <v>34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customFormat="false" ht="45" hidden="false" customHeight="true" outlineLevel="0" collapsed="false">
      <c r="A74" s="29"/>
      <c r="B74" s="21" t="s">
        <v>82</v>
      </c>
      <c r="C74" s="21"/>
      <c r="D74" s="21"/>
      <c r="E74" s="21"/>
      <c r="F74" s="21"/>
      <c r="G74" s="21"/>
      <c r="H74" s="21"/>
      <c r="I74" s="22"/>
      <c r="J74" s="23" t="s">
        <v>23</v>
      </c>
      <c r="K74" s="23" t="s">
        <v>83</v>
      </c>
      <c r="L74" s="23" t="s">
        <v>37</v>
      </c>
      <c r="M74" s="23" t="s">
        <v>84</v>
      </c>
      <c r="N74" s="23" t="s">
        <v>85</v>
      </c>
      <c r="O74" s="23" t="s">
        <v>40</v>
      </c>
      <c r="P74" s="23" t="s">
        <v>85</v>
      </c>
      <c r="Q74" s="23" t="s">
        <v>85</v>
      </c>
      <c r="R74" s="24" t="s">
        <v>75</v>
      </c>
      <c r="S74" s="23" t="s">
        <v>42</v>
      </c>
      <c r="T74" s="23" t="s">
        <v>86</v>
      </c>
      <c r="U74" s="23" t="s">
        <v>44</v>
      </c>
      <c r="V74" s="25"/>
    </row>
    <row r="75" customFormat="false" ht="15.75" hidden="false" customHeight="true" outlineLevel="0" collapsed="false">
      <c r="A75" s="29"/>
      <c r="B75" s="26" t="s">
        <v>27</v>
      </c>
      <c r="C75" s="27" t="n">
        <f aca="false">SUM(C76:C79)</f>
        <v>3518.702</v>
      </c>
      <c r="D75" s="27" t="n">
        <f aca="false">SUM(D76:D79)</f>
        <v>3518.702</v>
      </c>
      <c r="E75" s="27" t="n">
        <f aca="false">SUM(E76:E79)</f>
        <v>0</v>
      </c>
      <c r="F75" s="27" t="n">
        <f aca="false">SUM(F76:F79)</f>
        <v>0</v>
      </c>
      <c r="G75" s="27" t="n">
        <f aca="false">SUM(G76:G79)</f>
        <v>0</v>
      </c>
      <c r="H75" s="27" t="n">
        <f aca="false">SUM(H76:H79)</f>
        <v>0</v>
      </c>
      <c r="I75" s="22"/>
      <c r="J75" s="23"/>
      <c r="K75" s="23"/>
      <c r="L75" s="23"/>
      <c r="M75" s="23"/>
      <c r="N75" s="23"/>
      <c r="O75" s="23"/>
      <c r="P75" s="23"/>
      <c r="Q75" s="23"/>
      <c r="R75" s="24"/>
      <c r="S75" s="23"/>
      <c r="T75" s="23"/>
      <c r="U75" s="23"/>
      <c r="V75" s="25"/>
    </row>
    <row r="76" customFormat="false" ht="15.75" hidden="false" customHeight="true" outlineLevel="0" collapsed="false">
      <c r="A76" s="29"/>
      <c r="B76" s="26" t="s">
        <v>28</v>
      </c>
      <c r="C76" s="27" t="n">
        <f aca="false">D76+E76+F76+G76+H76</f>
        <v>0</v>
      </c>
      <c r="D76" s="28"/>
      <c r="E76" s="28"/>
      <c r="F76" s="28"/>
      <c r="G76" s="28"/>
      <c r="H76" s="28"/>
      <c r="I76" s="22"/>
      <c r="J76" s="23"/>
      <c r="K76" s="23"/>
      <c r="L76" s="23"/>
      <c r="M76" s="23"/>
      <c r="N76" s="23"/>
      <c r="O76" s="23"/>
      <c r="P76" s="23"/>
      <c r="Q76" s="23"/>
      <c r="R76" s="24"/>
      <c r="S76" s="23"/>
      <c r="T76" s="23"/>
      <c r="U76" s="23"/>
      <c r="V76" s="25"/>
    </row>
    <row r="77" customFormat="false" ht="15.75" hidden="false" customHeight="true" outlineLevel="0" collapsed="false">
      <c r="A77" s="29"/>
      <c r="B77" s="26" t="s">
        <v>29</v>
      </c>
      <c r="C77" s="27" t="n">
        <f aca="false">D77+E77+F77+G77+H77</f>
        <v>3518.702</v>
      </c>
      <c r="D77" s="28" t="n">
        <v>3518.702</v>
      </c>
      <c r="E77" s="28"/>
      <c r="F77" s="28"/>
      <c r="G77" s="28"/>
      <c r="H77" s="28"/>
      <c r="I77" s="22"/>
      <c r="J77" s="23"/>
      <c r="K77" s="23"/>
      <c r="L77" s="23"/>
      <c r="M77" s="23"/>
      <c r="N77" s="23"/>
      <c r="O77" s="23"/>
      <c r="P77" s="23"/>
      <c r="Q77" s="23"/>
      <c r="R77" s="24"/>
      <c r="S77" s="23"/>
      <c r="T77" s="23"/>
      <c r="U77" s="23"/>
      <c r="V77" s="25"/>
    </row>
    <row r="78" customFormat="false" ht="15.75" hidden="false" customHeight="true" outlineLevel="0" collapsed="false">
      <c r="A78" s="29"/>
      <c r="B78" s="26" t="s">
        <v>30</v>
      </c>
      <c r="C78" s="27" t="n">
        <f aca="false">D78+E78+F78+G78+H78</f>
        <v>0</v>
      </c>
      <c r="D78" s="28"/>
      <c r="E78" s="28"/>
      <c r="F78" s="28"/>
      <c r="G78" s="28"/>
      <c r="H78" s="28"/>
      <c r="I78" s="22"/>
      <c r="J78" s="23"/>
      <c r="K78" s="23"/>
      <c r="L78" s="23"/>
      <c r="M78" s="23"/>
      <c r="N78" s="23"/>
      <c r="O78" s="23"/>
      <c r="P78" s="23"/>
      <c r="Q78" s="23"/>
      <c r="R78" s="24"/>
      <c r="S78" s="23"/>
      <c r="T78" s="23"/>
      <c r="U78" s="23"/>
      <c r="V78" s="25"/>
    </row>
    <row r="79" customFormat="false" ht="15.75" hidden="false" customHeight="true" outlineLevel="0" collapsed="false">
      <c r="A79" s="29"/>
      <c r="B79" s="26" t="s">
        <v>31</v>
      </c>
      <c r="C79" s="27" t="n">
        <f aca="false">D79+E79+F79+G79+H79</f>
        <v>0</v>
      </c>
      <c r="D79" s="28"/>
      <c r="E79" s="28"/>
      <c r="F79" s="28"/>
      <c r="G79" s="28"/>
      <c r="H79" s="28"/>
      <c r="I79" s="22"/>
      <c r="J79" s="23"/>
      <c r="K79" s="23"/>
      <c r="L79" s="23"/>
      <c r="M79" s="23"/>
      <c r="N79" s="23"/>
      <c r="O79" s="23"/>
      <c r="P79" s="23"/>
      <c r="Q79" s="23"/>
      <c r="R79" s="24"/>
      <c r="S79" s="23"/>
      <c r="T79" s="23"/>
      <c r="U79" s="23"/>
      <c r="V79" s="25"/>
    </row>
    <row r="80" customFormat="false" ht="16.5" hidden="false" customHeight="true" outlineLevel="0" collapsed="false">
      <c r="A80" s="29" t="s">
        <v>87</v>
      </c>
      <c r="B80" s="15" t="s">
        <v>33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customFormat="false" ht="15.75" hidden="false" customHeight="true" outlineLevel="0" collapsed="false">
      <c r="A81" s="29"/>
      <c r="B81" s="20" t="s">
        <v>34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customFormat="false" ht="45" hidden="false" customHeight="true" outlineLevel="0" collapsed="false">
      <c r="A82" s="29"/>
      <c r="B82" s="21" t="s">
        <v>88</v>
      </c>
      <c r="C82" s="21"/>
      <c r="D82" s="21"/>
      <c r="E82" s="21"/>
      <c r="F82" s="21"/>
      <c r="G82" s="21"/>
      <c r="H82" s="21"/>
      <c r="I82" s="22" t="s">
        <v>36</v>
      </c>
      <c r="J82" s="23" t="s">
        <v>22</v>
      </c>
      <c r="K82" s="23" t="s">
        <v>89</v>
      </c>
      <c r="L82" s="23" t="s">
        <v>37</v>
      </c>
      <c r="M82" s="23" t="s">
        <v>79</v>
      </c>
      <c r="N82" s="23" t="s">
        <v>39</v>
      </c>
      <c r="O82" s="23" t="s">
        <v>40</v>
      </c>
      <c r="P82" s="23" t="s">
        <v>39</v>
      </c>
      <c r="Q82" s="23" t="s">
        <v>39</v>
      </c>
      <c r="R82" s="24" t="s">
        <v>75</v>
      </c>
      <c r="S82" s="23" t="s">
        <v>42</v>
      </c>
      <c r="T82" s="23" t="s">
        <v>90</v>
      </c>
      <c r="U82" s="23" t="s">
        <v>44</v>
      </c>
      <c r="V82" s="25"/>
    </row>
    <row r="83" customFormat="false" ht="15.75" hidden="false" customHeight="true" outlineLevel="0" collapsed="false">
      <c r="A83" s="29"/>
      <c r="B83" s="26" t="s">
        <v>27</v>
      </c>
      <c r="C83" s="27" t="n">
        <f aca="false">SUM(C84:C87)</f>
        <v>553523.12</v>
      </c>
      <c r="D83" s="27" t="n">
        <f aca="false">SUM(D84:D87)</f>
        <v>296282.11</v>
      </c>
      <c r="E83" s="27" t="n">
        <f aca="false">SUM(E84:E87)</f>
        <v>257241.01</v>
      </c>
      <c r="F83" s="27" t="n">
        <f aca="false">SUM(F84:F87)</f>
        <v>0</v>
      </c>
      <c r="G83" s="27" t="n">
        <f aca="false">SUM(G84:G87)</f>
        <v>0</v>
      </c>
      <c r="H83" s="27" t="n">
        <f aca="false">SUM(H84:H87)</f>
        <v>0</v>
      </c>
      <c r="I83" s="22"/>
      <c r="J83" s="23"/>
      <c r="K83" s="23"/>
      <c r="L83" s="23"/>
      <c r="M83" s="23"/>
      <c r="N83" s="23"/>
      <c r="O83" s="23"/>
      <c r="P83" s="23"/>
      <c r="Q83" s="23"/>
      <c r="R83" s="24"/>
      <c r="S83" s="23"/>
      <c r="T83" s="23"/>
      <c r="U83" s="23"/>
      <c r="V83" s="25"/>
    </row>
    <row r="84" customFormat="false" ht="15.75" hidden="false" customHeight="true" outlineLevel="0" collapsed="false">
      <c r="A84" s="29"/>
      <c r="B84" s="26" t="s">
        <v>28</v>
      </c>
      <c r="C84" s="27" t="n">
        <f aca="false">D84+E84+F84+G84+H84</f>
        <v>269282.11</v>
      </c>
      <c r="D84" s="28" t="n">
        <v>269282.11</v>
      </c>
      <c r="E84" s="28"/>
      <c r="F84" s="28"/>
      <c r="G84" s="28"/>
      <c r="H84" s="28"/>
      <c r="I84" s="22"/>
      <c r="J84" s="23"/>
      <c r="K84" s="23"/>
      <c r="L84" s="23"/>
      <c r="M84" s="23"/>
      <c r="N84" s="23"/>
      <c r="O84" s="23"/>
      <c r="P84" s="23"/>
      <c r="Q84" s="23"/>
      <c r="R84" s="24"/>
      <c r="S84" s="23"/>
      <c r="T84" s="23"/>
      <c r="U84" s="23"/>
      <c r="V84" s="25"/>
    </row>
    <row r="85" customFormat="false" ht="15.75" hidden="false" customHeight="true" outlineLevel="0" collapsed="false">
      <c r="A85" s="29"/>
      <c r="B85" s="26" t="s">
        <v>29</v>
      </c>
      <c r="C85" s="27" t="n">
        <f aca="false">D85+E85+F85+G85+H85</f>
        <v>284241.01</v>
      </c>
      <c r="D85" s="28" t="n">
        <f aca="false">77000-50000</f>
        <v>27000</v>
      </c>
      <c r="E85" s="28" t="n">
        <v>257241.01</v>
      </c>
      <c r="F85" s="28"/>
      <c r="G85" s="28"/>
      <c r="H85" s="28"/>
      <c r="I85" s="22"/>
      <c r="J85" s="23"/>
      <c r="K85" s="23"/>
      <c r="L85" s="23"/>
      <c r="M85" s="23"/>
      <c r="N85" s="23"/>
      <c r="O85" s="23"/>
      <c r="P85" s="23"/>
      <c r="Q85" s="23"/>
      <c r="R85" s="24"/>
      <c r="S85" s="23"/>
      <c r="T85" s="23"/>
      <c r="U85" s="23"/>
      <c r="V85" s="25"/>
    </row>
    <row r="86" customFormat="false" ht="15.75" hidden="false" customHeight="true" outlineLevel="0" collapsed="false">
      <c r="A86" s="29"/>
      <c r="B86" s="26" t="s">
        <v>30</v>
      </c>
      <c r="C86" s="27" t="n">
        <f aca="false">D86+E86+F86+G86+H86</f>
        <v>0</v>
      </c>
      <c r="D86" s="28"/>
      <c r="E86" s="28"/>
      <c r="F86" s="28"/>
      <c r="G86" s="28"/>
      <c r="H86" s="28"/>
      <c r="I86" s="22"/>
      <c r="J86" s="23"/>
      <c r="K86" s="23"/>
      <c r="L86" s="23"/>
      <c r="M86" s="23"/>
      <c r="N86" s="23"/>
      <c r="O86" s="23"/>
      <c r="P86" s="23"/>
      <c r="Q86" s="23"/>
      <c r="R86" s="24"/>
      <c r="S86" s="23"/>
      <c r="T86" s="23"/>
      <c r="U86" s="23"/>
      <c r="V86" s="25"/>
    </row>
    <row r="87" customFormat="false" ht="15.75" hidden="false" customHeight="true" outlineLevel="0" collapsed="false">
      <c r="A87" s="29"/>
      <c r="B87" s="26" t="s">
        <v>31</v>
      </c>
      <c r="C87" s="27" t="n">
        <f aca="false">D87+E87+F87+G87+H87</f>
        <v>0</v>
      </c>
      <c r="D87" s="28"/>
      <c r="E87" s="28"/>
      <c r="F87" s="28"/>
      <c r="G87" s="28"/>
      <c r="H87" s="28"/>
      <c r="I87" s="22"/>
      <c r="J87" s="23"/>
      <c r="K87" s="23"/>
      <c r="L87" s="23"/>
      <c r="M87" s="23"/>
      <c r="N87" s="23"/>
      <c r="O87" s="23"/>
      <c r="P87" s="23"/>
      <c r="Q87" s="23"/>
      <c r="R87" s="24"/>
      <c r="S87" s="23"/>
      <c r="T87" s="23"/>
      <c r="U87" s="23"/>
      <c r="V87" s="25"/>
    </row>
    <row r="88" customFormat="false" ht="16.5" hidden="false" customHeight="true" outlineLevel="0" collapsed="false">
      <c r="A88" s="29" t="s">
        <v>91</v>
      </c>
      <c r="B88" s="15" t="s">
        <v>33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</row>
    <row r="89" customFormat="false" ht="15.75" hidden="false" customHeight="true" outlineLevel="0" collapsed="false">
      <c r="A89" s="29"/>
      <c r="B89" s="20" t="s">
        <v>34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customFormat="false" ht="45" hidden="false" customHeight="true" outlineLevel="0" collapsed="false">
      <c r="A90" s="29"/>
      <c r="B90" s="21" t="s">
        <v>92</v>
      </c>
      <c r="C90" s="21"/>
      <c r="D90" s="21"/>
      <c r="E90" s="21"/>
      <c r="F90" s="21"/>
      <c r="G90" s="21"/>
      <c r="H90" s="21"/>
      <c r="I90" s="22" t="s">
        <v>36</v>
      </c>
      <c r="J90" s="23" t="s">
        <v>22</v>
      </c>
      <c r="K90" s="23"/>
      <c r="L90" s="23" t="s">
        <v>37</v>
      </c>
      <c r="M90" s="23" t="s">
        <v>65</v>
      </c>
      <c r="N90" s="23" t="s">
        <v>93</v>
      </c>
      <c r="O90" s="23" t="s">
        <v>40</v>
      </c>
      <c r="P90" s="23" t="s">
        <v>39</v>
      </c>
      <c r="Q90" s="23" t="s">
        <v>93</v>
      </c>
      <c r="R90" s="24" t="s">
        <v>75</v>
      </c>
      <c r="S90" s="23" t="s">
        <v>42</v>
      </c>
      <c r="T90" s="23" t="s">
        <v>94</v>
      </c>
      <c r="U90" s="23" t="s">
        <v>44</v>
      </c>
      <c r="V90" s="25"/>
    </row>
    <row r="91" customFormat="false" ht="15.75" hidden="false" customHeight="true" outlineLevel="0" collapsed="false">
      <c r="A91" s="29"/>
      <c r="B91" s="26" t="s">
        <v>27</v>
      </c>
      <c r="C91" s="27" t="n">
        <f aca="false">SUM(C92:C95)</f>
        <v>105633.21526</v>
      </c>
      <c r="D91" s="27" t="n">
        <f aca="false">SUM(D92:D95)</f>
        <v>60450.17526</v>
      </c>
      <c r="E91" s="27" t="n">
        <f aca="false">SUM(E92:E95)</f>
        <v>45183.04</v>
      </c>
      <c r="F91" s="27" t="n">
        <f aca="false">SUM(F92:F95)</f>
        <v>0</v>
      </c>
      <c r="G91" s="27" t="n">
        <f aca="false">SUM(G92:G95)</f>
        <v>0</v>
      </c>
      <c r="H91" s="27" t="n">
        <f aca="false">SUM(H92:H95)</f>
        <v>0</v>
      </c>
      <c r="I91" s="22"/>
      <c r="J91" s="23"/>
      <c r="K91" s="23"/>
      <c r="L91" s="23"/>
      <c r="M91" s="23"/>
      <c r="N91" s="23"/>
      <c r="O91" s="23"/>
      <c r="P91" s="23"/>
      <c r="Q91" s="23"/>
      <c r="R91" s="24"/>
      <c r="S91" s="23"/>
      <c r="T91" s="23"/>
      <c r="U91" s="23"/>
      <c r="V91" s="25"/>
    </row>
    <row r="92" customFormat="false" ht="15.75" hidden="false" customHeight="true" outlineLevel="0" collapsed="false">
      <c r="A92" s="29"/>
      <c r="B92" s="26" t="s">
        <v>28</v>
      </c>
      <c r="C92" s="27" t="n">
        <f aca="false">D92+E92+F92+G92+H92</f>
        <v>91963.36962</v>
      </c>
      <c r="D92" s="28" t="n">
        <v>54450.17526</v>
      </c>
      <c r="E92" s="28" t="n">
        <v>37513.19436</v>
      </c>
      <c r="F92" s="28"/>
      <c r="G92" s="28"/>
      <c r="H92" s="28"/>
      <c r="I92" s="22"/>
      <c r="J92" s="23"/>
      <c r="K92" s="23"/>
      <c r="L92" s="23"/>
      <c r="M92" s="23"/>
      <c r="N92" s="23"/>
      <c r="O92" s="23"/>
      <c r="P92" s="23"/>
      <c r="Q92" s="23"/>
      <c r="R92" s="24"/>
      <c r="S92" s="23"/>
      <c r="T92" s="23"/>
      <c r="U92" s="23"/>
      <c r="V92" s="25"/>
    </row>
    <row r="93" customFormat="false" ht="15.75" hidden="false" customHeight="true" outlineLevel="0" collapsed="false">
      <c r="A93" s="29"/>
      <c r="B93" s="26" t="s">
        <v>29</v>
      </c>
      <c r="C93" s="27" t="n">
        <f aca="false">D93+E93+F93+G93+H93</f>
        <v>13669.84564</v>
      </c>
      <c r="D93" s="28" t="n">
        <f aca="false">0+4000+2000</f>
        <v>6000</v>
      </c>
      <c r="E93" s="28" t="n">
        <v>7669.84564</v>
      </c>
      <c r="F93" s="28"/>
      <c r="G93" s="28"/>
      <c r="H93" s="28"/>
      <c r="I93" s="22"/>
      <c r="J93" s="23"/>
      <c r="K93" s="23"/>
      <c r="L93" s="23"/>
      <c r="M93" s="23"/>
      <c r="N93" s="23"/>
      <c r="O93" s="23"/>
      <c r="P93" s="23"/>
      <c r="Q93" s="23"/>
      <c r="R93" s="24"/>
      <c r="S93" s="23"/>
      <c r="T93" s="23"/>
      <c r="U93" s="23"/>
      <c r="V93" s="25"/>
    </row>
    <row r="94" customFormat="false" ht="15.75" hidden="false" customHeight="true" outlineLevel="0" collapsed="false">
      <c r="A94" s="29"/>
      <c r="B94" s="26" t="s">
        <v>30</v>
      </c>
      <c r="C94" s="27" t="n">
        <f aca="false">D94+E94+F94+G94+H94</f>
        <v>0</v>
      </c>
      <c r="D94" s="28"/>
      <c r="E94" s="28"/>
      <c r="F94" s="28"/>
      <c r="G94" s="28"/>
      <c r="H94" s="28"/>
      <c r="I94" s="22"/>
      <c r="J94" s="23"/>
      <c r="K94" s="23"/>
      <c r="L94" s="23"/>
      <c r="M94" s="23"/>
      <c r="N94" s="23"/>
      <c r="O94" s="23"/>
      <c r="P94" s="23"/>
      <c r="Q94" s="23"/>
      <c r="R94" s="24"/>
      <c r="S94" s="23"/>
      <c r="T94" s="23"/>
      <c r="U94" s="23"/>
      <c r="V94" s="25"/>
    </row>
    <row r="95" customFormat="false" ht="15.75" hidden="false" customHeight="true" outlineLevel="0" collapsed="false">
      <c r="A95" s="29"/>
      <c r="B95" s="26" t="s">
        <v>31</v>
      </c>
      <c r="C95" s="27" t="n">
        <f aca="false">D95+E95+F95+G95+H95</f>
        <v>0</v>
      </c>
      <c r="D95" s="28"/>
      <c r="E95" s="28"/>
      <c r="F95" s="28"/>
      <c r="G95" s="28"/>
      <c r="H95" s="28"/>
      <c r="I95" s="22"/>
      <c r="J95" s="23"/>
      <c r="K95" s="23"/>
      <c r="L95" s="23"/>
      <c r="M95" s="23"/>
      <c r="N95" s="23"/>
      <c r="O95" s="23"/>
      <c r="P95" s="23"/>
      <c r="Q95" s="23"/>
      <c r="R95" s="24"/>
      <c r="S95" s="23"/>
      <c r="T95" s="23"/>
      <c r="U95" s="23"/>
      <c r="V95" s="25"/>
    </row>
    <row r="96" customFormat="false" ht="16.5" hidden="false" customHeight="true" outlineLevel="0" collapsed="false">
      <c r="A96" s="29" t="s">
        <v>95</v>
      </c>
      <c r="B96" s="15" t="s">
        <v>33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</row>
    <row r="97" customFormat="false" ht="15.75" hidden="false" customHeight="true" outlineLevel="0" collapsed="false">
      <c r="A97" s="29"/>
      <c r="B97" s="30" t="s">
        <v>34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</row>
    <row r="98" customFormat="false" ht="45" hidden="false" customHeight="true" outlineLevel="0" collapsed="false">
      <c r="A98" s="29"/>
      <c r="B98" s="21" t="s">
        <v>96</v>
      </c>
      <c r="C98" s="21"/>
      <c r="D98" s="21"/>
      <c r="E98" s="21"/>
      <c r="F98" s="21"/>
      <c r="G98" s="21"/>
      <c r="H98" s="21"/>
      <c r="I98" s="31"/>
      <c r="J98" s="23" t="s">
        <v>23</v>
      </c>
      <c r="K98" s="23"/>
      <c r="L98" s="23" t="s">
        <v>37</v>
      </c>
      <c r="M98" s="23" t="s">
        <v>97</v>
      </c>
      <c r="N98" s="23" t="s">
        <v>85</v>
      </c>
      <c r="O98" s="23" t="s">
        <v>40</v>
      </c>
      <c r="P98" s="23" t="s">
        <v>74</v>
      </c>
      <c r="Q98" s="23" t="s">
        <v>85</v>
      </c>
      <c r="R98" s="24" t="s">
        <v>98</v>
      </c>
      <c r="S98" s="23" t="s">
        <v>42</v>
      </c>
      <c r="T98" s="23" t="s">
        <v>86</v>
      </c>
      <c r="U98" s="23" t="s">
        <v>99</v>
      </c>
      <c r="V98" s="25" t="s">
        <v>100</v>
      </c>
    </row>
    <row r="99" customFormat="false" ht="15.75" hidden="false" customHeight="true" outlineLevel="0" collapsed="false">
      <c r="A99" s="29"/>
      <c r="B99" s="26" t="s">
        <v>27</v>
      </c>
      <c r="C99" s="27" t="n">
        <f aca="false">SUM(C100:C103)</f>
        <v>4911447.49</v>
      </c>
      <c r="D99" s="27" t="n">
        <f aca="false">SUM(D100:D103)</f>
        <v>4911447.49</v>
      </c>
      <c r="E99" s="27" t="n">
        <f aca="false">SUM(E100:E103)</f>
        <v>0</v>
      </c>
      <c r="F99" s="27" t="n">
        <f aca="false">SUM(F100:F103)</f>
        <v>0</v>
      </c>
      <c r="G99" s="27" t="n">
        <f aca="false">SUM(G100:G103)</f>
        <v>0</v>
      </c>
      <c r="H99" s="27" t="n">
        <f aca="false">SUM(H100:H103)</f>
        <v>0</v>
      </c>
      <c r="I99" s="31"/>
      <c r="J99" s="23"/>
      <c r="K99" s="23"/>
      <c r="L99" s="23"/>
      <c r="M99" s="23"/>
      <c r="N99" s="23"/>
      <c r="O99" s="23"/>
      <c r="P99" s="23"/>
      <c r="Q99" s="23"/>
      <c r="R99" s="24"/>
      <c r="S99" s="23"/>
      <c r="T99" s="23"/>
      <c r="U99" s="23"/>
      <c r="V99" s="25"/>
    </row>
    <row r="100" customFormat="false" ht="15.75" hidden="false" customHeight="true" outlineLevel="0" collapsed="false">
      <c r="A100" s="29"/>
      <c r="B100" s="26" t="s">
        <v>28</v>
      </c>
      <c r="C100" s="27" t="n">
        <f aca="false">D100+E100+F100+G100+H100</f>
        <v>3900000</v>
      </c>
      <c r="D100" s="28" t="n">
        <f aca="false">3510000+390000</f>
        <v>3900000</v>
      </c>
      <c r="E100" s="28"/>
      <c r="F100" s="28"/>
      <c r="G100" s="28"/>
      <c r="H100" s="28"/>
      <c r="I100" s="31"/>
      <c r="J100" s="23"/>
      <c r="K100" s="23"/>
      <c r="L100" s="23"/>
      <c r="M100" s="23"/>
      <c r="N100" s="23"/>
      <c r="O100" s="23"/>
      <c r="P100" s="23"/>
      <c r="Q100" s="23"/>
      <c r="R100" s="24"/>
      <c r="S100" s="23"/>
      <c r="T100" s="23"/>
      <c r="U100" s="23"/>
      <c r="V100" s="25"/>
    </row>
    <row r="101" customFormat="false" ht="15.75" hidden="false" customHeight="true" outlineLevel="0" collapsed="false">
      <c r="A101" s="29"/>
      <c r="B101" s="26" t="s">
        <v>29</v>
      </c>
      <c r="C101" s="27" t="n">
        <f aca="false">D101+E101+F101+G101+H101</f>
        <v>1011447.49</v>
      </c>
      <c r="D101" s="28" t="n">
        <f aca="false">1042530.77-31083.28</f>
        <v>1011447.49</v>
      </c>
      <c r="E101" s="28"/>
      <c r="F101" s="28"/>
      <c r="G101" s="28"/>
      <c r="H101" s="28"/>
      <c r="I101" s="31"/>
      <c r="J101" s="23"/>
      <c r="K101" s="23"/>
      <c r="L101" s="23"/>
      <c r="M101" s="23"/>
      <c r="N101" s="23"/>
      <c r="O101" s="23"/>
      <c r="P101" s="23"/>
      <c r="Q101" s="23"/>
      <c r="R101" s="24"/>
      <c r="S101" s="23"/>
      <c r="T101" s="23"/>
      <c r="U101" s="23"/>
      <c r="V101" s="25"/>
    </row>
    <row r="102" customFormat="false" ht="15.75" hidden="false" customHeight="true" outlineLevel="0" collapsed="false">
      <c r="A102" s="29"/>
      <c r="B102" s="26" t="s">
        <v>30</v>
      </c>
      <c r="C102" s="27" t="n">
        <f aca="false">D102+E102+F102+G102+H102</f>
        <v>0</v>
      </c>
      <c r="D102" s="28"/>
      <c r="E102" s="28"/>
      <c r="F102" s="28"/>
      <c r="G102" s="28"/>
      <c r="H102" s="28"/>
      <c r="I102" s="31"/>
      <c r="J102" s="23"/>
      <c r="K102" s="23"/>
      <c r="L102" s="23"/>
      <c r="M102" s="23"/>
      <c r="N102" s="23"/>
      <c r="O102" s="23"/>
      <c r="P102" s="23"/>
      <c r="Q102" s="23"/>
      <c r="R102" s="24"/>
      <c r="S102" s="23"/>
      <c r="T102" s="23"/>
      <c r="U102" s="23"/>
      <c r="V102" s="25"/>
    </row>
    <row r="103" customFormat="false" ht="15.75" hidden="false" customHeight="true" outlineLevel="0" collapsed="false">
      <c r="A103" s="29"/>
      <c r="B103" s="26" t="s">
        <v>31</v>
      </c>
      <c r="C103" s="27" t="n">
        <f aca="false">D103+E103+F103+G103+H103</f>
        <v>0</v>
      </c>
      <c r="D103" s="28"/>
      <c r="E103" s="28"/>
      <c r="F103" s="28"/>
      <c r="G103" s="28"/>
      <c r="H103" s="28"/>
      <c r="I103" s="31"/>
      <c r="J103" s="23"/>
      <c r="K103" s="23"/>
      <c r="L103" s="23"/>
      <c r="M103" s="23"/>
      <c r="N103" s="23"/>
      <c r="O103" s="23"/>
      <c r="P103" s="23"/>
      <c r="Q103" s="23"/>
      <c r="R103" s="24"/>
      <c r="S103" s="23"/>
      <c r="T103" s="23"/>
      <c r="U103" s="23"/>
      <c r="V103" s="25"/>
    </row>
    <row r="104" customFormat="false" ht="16.5" hidden="false" customHeight="true" outlineLevel="0" collapsed="false">
      <c r="A104" s="29" t="s">
        <v>101</v>
      </c>
      <c r="B104" s="15" t="s">
        <v>33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</row>
    <row r="105" customFormat="false" ht="15.75" hidden="false" customHeight="true" outlineLevel="0" collapsed="false">
      <c r="A105" s="29"/>
      <c r="B105" s="20" t="s">
        <v>34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customFormat="false" ht="45" hidden="false" customHeight="true" outlineLevel="0" collapsed="false">
      <c r="A106" s="29"/>
      <c r="B106" s="21" t="s">
        <v>102</v>
      </c>
      <c r="C106" s="21"/>
      <c r="D106" s="21"/>
      <c r="E106" s="21"/>
      <c r="F106" s="21"/>
      <c r="G106" s="21"/>
      <c r="H106" s="21"/>
      <c r="I106" s="22" t="s">
        <v>36</v>
      </c>
      <c r="J106" s="23" t="s">
        <v>23</v>
      </c>
      <c r="K106" s="23" t="s">
        <v>21</v>
      </c>
      <c r="L106" s="23" t="s">
        <v>37</v>
      </c>
      <c r="M106" s="23" t="s">
        <v>103</v>
      </c>
      <c r="N106" s="23" t="s">
        <v>74</v>
      </c>
      <c r="O106" s="23" t="s">
        <v>40</v>
      </c>
      <c r="P106" s="23" t="s">
        <v>74</v>
      </c>
      <c r="Q106" s="23" t="s">
        <v>74</v>
      </c>
      <c r="R106" s="24" t="s">
        <v>104</v>
      </c>
      <c r="S106" s="23" t="s">
        <v>42</v>
      </c>
      <c r="T106" s="23" t="s">
        <v>105</v>
      </c>
      <c r="U106" s="23" t="s">
        <v>44</v>
      </c>
      <c r="V106" s="25"/>
    </row>
    <row r="107" customFormat="false" ht="15.75" hidden="false" customHeight="true" outlineLevel="0" collapsed="false">
      <c r="A107" s="29"/>
      <c r="B107" s="26" t="s">
        <v>27</v>
      </c>
      <c r="C107" s="27" t="n">
        <f aca="false">SUM(C108:C111)</f>
        <v>378904.23153</v>
      </c>
      <c r="D107" s="27" t="n">
        <f aca="false">SUM(D108:D111)</f>
        <v>25000</v>
      </c>
      <c r="E107" s="27" t="n">
        <f aca="false">SUM(E108:E111)</f>
        <v>290014.62153</v>
      </c>
      <c r="F107" s="27" t="n">
        <f aca="false">SUM(F108:F111)</f>
        <v>63889.61</v>
      </c>
      <c r="G107" s="27" t="n">
        <f aca="false">SUM(G108:G111)</f>
        <v>0</v>
      </c>
      <c r="H107" s="27" t="n">
        <f aca="false">SUM(H108:H111)</f>
        <v>0</v>
      </c>
      <c r="I107" s="22"/>
      <c r="J107" s="23"/>
      <c r="K107" s="23"/>
      <c r="L107" s="23"/>
      <c r="M107" s="23"/>
      <c r="N107" s="23"/>
      <c r="O107" s="23"/>
      <c r="P107" s="23"/>
      <c r="Q107" s="23"/>
      <c r="R107" s="24"/>
      <c r="S107" s="23"/>
      <c r="T107" s="23"/>
      <c r="U107" s="23"/>
      <c r="V107" s="25"/>
    </row>
    <row r="108" customFormat="false" ht="15.75" hidden="false" customHeight="true" outlineLevel="0" collapsed="false">
      <c r="A108" s="29"/>
      <c r="B108" s="26" t="s">
        <v>28</v>
      </c>
      <c r="C108" s="27" t="n">
        <f aca="false">D108+E108+F108+G108+H108</f>
        <v>204727.34153</v>
      </c>
      <c r="D108" s="28"/>
      <c r="E108" s="28" t="n">
        <v>204727.34153</v>
      </c>
      <c r="F108" s="28"/>
      <c r="G108" s="28"/>
      <c r="H108" s="28"/>
      <c r="I108" s="22"/>
      <c r="J108" s="23"/>
      <c r="K108" s="23"/>
      <c r="L108" s="23"/>
      <c r="M108" s="23"/>
      <c r="N108" s="23"/>
      <c r="O108" s="23"/>
      <c r="P108" s="23"/>
      <c r="Q108" s="23"/>
      <c r="R108" s="24"/>
      <c r="S108" s="23"/>
      <c r="T108" s="23"/>
      <c r="U108" s="23"/>
      <c r="V108" s="25"/>
    </row>
    <row r="109" customFormat="false" ht="15.75" hidden="false" customHeight="true" outlineLevel="0" collapsed="false">
      <c r="A109" s="29"/>
      <c r="B109" s="26" t="s">
        <v>29</v>
      </c>
      <c r="C109" s="27" t="n">
        <f aca="false">D109+E109+F109+G109+H109</f>
        <v>174176.89</v>
      </c>
      <c r="D109" s="28" t="n">
        <f aca="false">30000-5000</f>
        <v>25000</v>
      </c>
      <c r="E109" s="28" t="n">
        <v>85287.28</v>
      </c>
      <c r="F109" s="28" t="n">
        <v>63889.61</v>
      </c>
      <c r="G109" s="28"/>
      <c r="H109" s="28"/>
      <c r="I109" s="22"/>
      <c r="J109" s="23"/>
      <c r="K109" s="23"/>
      <c r="L109" s="23"/>
      <c r="M109" s="23"/>
      <c r="N109" s="23"/>
      <c r="O109" s="23"/>
      <c r="P109" s="23"/>
      <c r="Q109" s="23"/>
      <c r="R109" s="24"/>
      <c r="S109" s="23"/>
      <c r="T109" s="23"/>
      <c r="U109" s="23"/>
      <c r="V109" s="25"/>
    </row>
    <row r="110" customFormat="false" ht="15.75" hidden="false" customHeight="true" outlineLevel="0" collapsed="false">
      <c r="A110" s="29"/>
      <c r="B110" s="26" t="s">
        <v>30</v>
      </c>
      <c r="C110" s="27" t="n">
        <f aca="false">D110+E110+F110+G110+H110</f>
        <v>0</v>
      </c>
      <c r="D110" s="28"/>
      <c r="E110" s="28"/>
      <c r="F110" s="28"/>
      <c r="G110" s="28"/>
      <c r="H110" s="28"/>
      <c r="I110" s="22"/>
      <c r="J110" s="23"/>
      <c r="K110" s="23"/>
      <c r="L110" s="23"/>
      <c r="M110" s="23"/>
      <c r="N110" s="23"/>
      <c r="O110" s="23"/>
      <c r="P110" s="23"/>
      <c r="Q110" s="23"/>
      <c r="R110" s="24"/>
      <c r="S110" s="23"/>
      <c r="T110" s="23"/>
      <c r="U110" s="23"/>
      <c r="V110" s="25"/>
    </row>
    <row r="111" customFormat="false" ht="15.75" hidden="false" customHeight="true" outlineLevel="0" collapsed="false">
      <c r="A111" s="29"/>
      <c r="B111" s="26" t="s">
        <v>31</v>
      </c>
      <c r="C111" s="27" t="n">
        <f aca="false">D111+E111+F111+G111+H111</f>
        <v>0</v>
      </c>
      <c r="D111" s="28"/>
      <c r="E111" s="28"/>
      <c r="F111" s="28"/>
      <c r="G111" s="28"/>
      <c r="H111" s="28"/>
      <c r="I111" s="22"/>
      <c r="J111" s="23"/>
      <c r="K111" s="23"/>
      <c r="L111" s="23"/>
      <c r="M111" s="23"/>
      <c r="N111" s="23"/>
      <c r="O111" s="23"/>
      <c r="P111" s="23"/>
      <c r="Q111" s="23"/>
      <c r="R111" s="24"/>
      <c r="S111" s="23"/>
      <c r="T111" s="23"/>
      <c r="U111" s="23"/>
      <c r="V111" s="25"/>
    </row>
    <row r="112" customFormat="false" ht="16.5" hidden="false" customHeight="true" outlineLevel="0" collapsed="false">
      <c r="A112" s="29" t="s">
        <v>106</v>
      </c>
      <c r="B112" s="15" t="s">
        <v>33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</row>
    <row r="113" customFormat="false" ht="15.75" hidden="false" customHeight="true" outlineLevel="0" collapsed="false">
      <c r="A113" s="29"/>
      <c r="B113" s="20" t="s">
        <v>34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customFormat="false" ht="45" hidden="false" customHeight="true" outlineLevel="0" collapsed="false">
      <c r="A114" s="29"/>
      <c r="B114" s="21" t="s">
        <v>107</v>
      </c>
      <c r="C114" s="21"/>
      <c r="D114" s="21"/>
      <c r="E114" s="21"/>
      <c r="F114" s="21"/>
      <c r="G114" s="21"/>
      <c r="H114" s="21"/>
      <c r="I114" s="22" t="s">
        <v>36</v>
      </c>
      <c r="J114" s="23" t="s">
        <v>24</v>
      </c>
      <c r="K114" s="23" t="s">
        <v>21</v>
      </c>
      <c r="L114" s="23" t="s">
        <v>37</v>
      </c>
      <c r="M114" s="23" t="s">
        <v>103</v>
      </c>
      <c r="N114" s="23" t="s">
        <v>74</v>
      </c>
      <c r="O114" s="23" t="s">
        <v>40</v>
      </c>
      <c r="P114" s="23" t="s">
        <v>74</v>
      </c>
      <c r="Q114" s="23" t="s">
        <v>74</v>
      </c>
      <c r="R114" s="24" t="s">
        <v>104</v>
      </c>
      <c r="S114" s="23" t="s">
        <v>42</v>
      </c>
      <c r="T114" s="23" t="s">
        <v>108</v>
      </c>
      <c r="U114" s="23" t="s">
        <v>44</v>
      </c>
      <c r="V114" s="25"/>
    </row>
    <row r="115" customFormat="false" ht="15.75" hidden="false" customHeight="true" outlineLevel="0" collapsed="false">
      <c r="A115" s="29"/>
      <c r="B115" s="26" t="s">
        <v>27</v>
      </c>
      <c r="C115" s="27" t="n">
        <f aca="false">SUM(C116:C119)</f>
        <v>515788.93067</v>
      </c>
      <c r="D115" s="28" t="n">
        <f aca="false">SUM(D116:D119)</f>
        <v>25000</v>
      </c>
      <c r="E115" s="28" t="n">
        <f aca="false">SUM(E116:E119)</f>
        <v>416305.75067</v>
      </c>
      <c r="F115" s="28" t="n">
        <f aca="false">SUM(F116:F119)</f>
        <v>74483.18</v>
      </c>
      <c r="G115" s="28" t="n">
        <f aca="false">SUM(G116:G119)</f>
        <v>0</v>
      </c>
      <c r="H115" s="28" t="n">
        <f aca="false">SUM(H116:H119)</f>
        <v>0</v>
      </c>
      <c r="I115" s="22"/>
      <c r="J115" s="23"/>
      <c r="K115" s="23"/>
      <c r="L115" s="23"/>
      <c r="M115" s="23"/>
      <c r="N115" s="23"/>
      <c r="O115" s="23"/>
      <c r="P115" s="23"/>
      <c r="Q115" s="23"/>
      <c r="R115" s="24"/>
      <c r="S115" s="23"/>
      <c r="T115" s="23"/>
      <c r="U115" s="23"/>
      <c r="V115" s="25"/>
    </row>
    <row r="116" customFormat="false" ht="15.75" hidden="false" customHeight="true" outlineLevel="0" collapsed="false">
      <c r="A116" s="29"/>
      <c r="B116" s="26" t="s">
        <v>28</v>
      </c>
      <c r="C116" s="27" t="n">
        <f aca="false">D116+E116+F116+G116+H116</f>
        <v>195494.75067</v>
      </c>
      <c r="D116" s="28"/>
      <c r="E116" s="28" t="n">
        <v>195494.75067</v>
      </c>
      <c r="F116" s="28"/>
      <c r="G116" s="28"/>
      <c r="H116" s="28"/>
      <c r="I116" s="22"/>
      <c r="J116" s="23"/>
      <c r="K116" s="23"/>
      <c r="L116" s="23"/>
      <c r="M116" s="23"/>
      <c r="N116" s="23"/>
      <c r="O116" s="23"/>
      <c r="P116" s="23"/>
      <c r="Q116" s="23"/>
      <c r="R116" s="24"/>
      <c r="S116" s="23"/>
      <c r="T116" s="23"/>
      <c r="U116" s="23"/>
      <c r="V116" s="25"/>
    </row>
    <row r="117" customFormat="false" ht="15.75" hidden="false" customHeight="true" outlineLevel="0" collapsed="false">
      <c r="A117" s="29"/>
      <c r="B117" s="26" t="s">
        <v>29</v>
      </c>
      <c r="C117" s="27" t="n">
        <f aca="false">D117+E117+F117+G117+H117</f>
        <v>320294.18</v>
      </c>
      <c r="D117" s="28" t="n">
        <f aca="false">30000-5000</f>
        <v>25000</v>
      </c>
      <c r="E117" s="28" t="n">
        <v>220811</v>
      </c>
      <c r="F117" s="28" t="n">
        <v>74483.18</v>
      </c>
      <c r="G117" s="28"/>
      <c r="H117" s="28"/>
      <c r="I117" s="22"/>
      <c r="J117" s="23"/>
      <c r="K117" s="23"/>
      <c r="L117" s="23"/>
      <c r="M117" s="23"/>
      <c r="N117" s="23"/>
      <c r="O117" s="23"/>
      <c r="P117" s="23"/>
      <c r="Q117" s="23"/>
      <c r="R117" s="24"/>
      <c r="S117" s="23"/>
      <c r="T117" s="23"/>
      <c r="U117" s="23"/>
      <c r="V117" s="25"/>
    </row>
    <row r="118" customFormat="false" ht="15.75" hidden="false" customHeight="true" outlineLevel="0" collapsed="false">
      <c r="A118" s="29"/>
      <c r="B118" s="26" t="s">
        <v>30</v>
      </c>
      <c r="C118" s="27" t="n">
        <f aca="false">D118+E118+F118+G118+H118</f>
        <v>0</v>
      </c>
      <c r="D118" s="28"/>
      <c r="E118" s="28"/>
      <c r="F118" s="28"/>
      <c r="G118" s="28"/>
      <c r="H118" s="28"/>
      <c r="I118" s="22"/>
      <c r="J118" s="23"/>
      <c r="K118" s="23"/>
      <c r="L118" s="23"/>
      <c r="M118" s="23"/>
      <c r="N118" s="23"/>
      <c r="O118" s="23"/>
      <c r="P118" s="23"/>
      <c r="Q118" s="23"/>
      <c r="R118" s="24"/>
      <c r="S118" s="23"/>
      <c r="T118" s="23"/>
      <c r="U118" s="23"/>
      <c r="V118" s="25"/>
    </row>
    <row r="119" customFormat="false" ht="15.75" hidden="false" customHeight="true" outlineLevel="0" collapsed="false">
      <c r="A119" s="29"/>
      <c r="B119" s="26" t="s">
        <v>31</v>
      </c>
      <c r="C119" s="27" t="n">
        <f aca="false">D119+E119+F119+G119+H119</f>
        <v>0</v>
      </c>
      <c r="D119" s="28"/>
      <c r="E119" s="28"/>
      <c r="F119" s="28"/>
      <c r="G119" s="28"/>
      <c r="H119" s="28"/>
      <c r="I119" s="22"/>
      <c r="J119" s="23"/>
      <c r="K119" s="23"/>
      <c r="L119" s="23"/>
      <c r="M119" s="23"/>
      <c r="N119" s="23"/>
      <c r="O119" s="23"/>
      <c r="P119" s="23"/>
      <c r="Q119" s="23"/>
      <c r="R119" s="24"/>
      <c r="S119" s="23"/>
      <c r="T119" s="23"/>
      <c r="U119" s="23"/>
      <c r="V119" s="25"/>
    </row>
    <row r="120" customFormat="false" ht="15.75" hidden="false" customHeight="true" outlineLevel="0" collapsed="false">
      <c r="A120" s="29" t="s">
        <v>109</v>
      </c>
      <c r="B120" s="15" t="s">
        <v>33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</row>
    <row r="121" customFormat="false" ht="15.75" hidden="false" customHeight="true" outlineLevel="0" collapsed="false">
      <c r="A121" s="29"/>
      <c r="B121" s="20" t="s">
        <v>34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customFormat="false" ht="45" hidden="false" customHeight="true" outlineLevel="0" collapsed="false">
      <c r="A122" s="29"/>
      <c r="B122" s="21" t="s">
        <v>110</v>
      </c>
      <c r="C122" s="21"/>
      <c r="D122" s="21"/>
      <c r="E122" s="21"/>
      <c r="F122" s="21"/>
      <c r="G122" s="21"/>
      <c r="H122" s="21"/>
      <c r="I122" s="22" t="s">
        <v>36</v>
      </c>
      <c r="J122" s="23" t="s">
        <v>22</v>
      </c>
      <c r="K122" s="23" t="s">
        <v>21</v>
      </c>
      <c r="L122" s="23" t="s">
        <v>37</v>
      </c>
      <c r="M122" s="23" t="s">
        <v>111</v>
      </c>
      <c r="N122" s="23" t="s">
        <v>74</v>
      </c>
      <c r="O122" s="23" t="s">
        <v>40</v>
      </c>
      <c r="P122" s="23" t="s">
        <v>74</v>
      </c>
      <c r="Q122" s="23" t="s">
        <v>74</v>
      </c>
      <c r="R122" s="24" t="s">
        <v>104</v>
      </c>
      <c r="S122" s="23" t="s">
        <v>42</v>
      </c>
      <c r="T122" s="23" t="s">
        <v>112</v>
      </c>
      <c r="U122" s="23" t="s">
        <v>44</v>
      </c>
      <c r="V122" s="25"/>
    </row>
    <row r="123" customFormat="false" ht="15.75" hidden="false" customHeight="true" outlineLevel="0" collapsed="false">
      <c r="A123" s="29"/>
      <c r="B123" s="26" t="s">
        <v>27</v>
      </c>
      <c r="C123" s="27" t="n">
        <f aca="false">SUM(C124:C127)</f>
        <v>149049.71</v>
      </c>
      <c r="D123" s="27" t="n">
        <f aca="false">SUM(D124:D127)</f>
        <v>8137.39</v>
      </c>
      <c r="E123" s="27" t="n">
        <f aca="false">SUM(E124:E127)</f>
        <v>140912.32</v>
      </c>
      <c r="F123" s="27" t="n">
        <f aca="false">SUM(F124:F127)</f>
        <v>0</v>
      </c>
      <c r="G123" s="27" t="n">
        <f aca="false">SUM(G124:G127)</f>
        <v>0</v>
      </c>
      <c r="H123" s="27" t="n">
        <f aca="false">SUM(H124:H127)</f>
        <v>0</v>
      </c>
      <c r="I123" s="22"/>
      <c r="J123" s="23"/>
      <c r="K123" s="23"/>
      <c r="L123" s="23"/>
      <c r="M123" s="23"/>
      <c r="N123" s="23"/>
      <c r="O123" s="23"/>
      <c r="P123" s="23"/>
      <c r="Q123" s="23"/>
      <c r="R123" s="24"/>
      <c r="S123" s="23"/>
      <c r="T123" s="23"/>
      <c r="U123" s="23"/>
      <c r="V123" s="25"/>
    </row>
    <row r="124" customFormat="false" ht="15.75" hidden="false" customHeight="true" outlineLevel="0" collapsed="false">
      <c r="A124" s="29"/>
      <c r="B124" s="26" t="s">
        <v>28</v>
      </c>
      <c r="C124" s="27" t="n">
        <f aca="false">D124+E124+F124+G124+H124</f>
        <v>137738.09391</v>
      </c>
      <c r="D124" s="28"/>
      <c r="E124" s="28" t="n">
        <v>137738.09391</v>
      </c>
      <c r="F124" s="28"/>
      <c r="G124" s="28"/>
      <c r="H124" s="28"/>
      <c r="I124" s="22"/>
      <c r="J124" s="23"/>
      <c r="K124" s="23"/>
      <c r="L124" s="23"/>
      <c r="M124" s="23"/>
      <c r="N124" s="23"/>
      <c r="O124" s="23"/>
      <c r="P124" s="23"/>
      <c r="Q124" s="23"/>
      <c r="R124" s="24"/>
      <c r="S124" s="23"/>
      <c r="T124" s="23"/>
      <c r="U124" s="23"/>
      <c r="V124" s="25"/>
    </row>
    <row r="125" customFormat="false" ht="15.75" hidden="false" customHeight="true" outlineLevel="0" collapsed="false">
      <c r="A125" s="29"/>
      <c r="B125" s="26" t="s">
        <v>29</v>
      </c>
      <c r="C125" s="27" t="n">
        <f aca="false">D125+E125+F125+G125+H125</f>
        <v>11311.61609</v>
      </c>
      <c r="D125" s="28" t="n">
        <v>8137.39</v>
      </c>
      <c r="E125" s="28" t="n">
        <v>3174.22609</v>
      </c>
      <c r="F125" s="28"/>
      <c r="G125" s="28"/>
      <c r="H125" s="28"/>
      <c r="I125" s="22"/>
      <c r="J125" s="23"/>
      <c r="K125" s="23"/>
      <c r="L125" s="23"/>
      <c r="M125" s="23"/>
      <c r="N125" s="23"/>
      <c r="O125" s="23"/>
      <c r="P125" s="23"/>
      <c r="Q125" s="23"/>
      <c r="R125" s="24"/>
      <c r="S125" s="23"/>
      <c r="T125" s="23"/>
      <c r="U125" s="23"/>
      <c r="V125" s="25"/>
    </row>
    <row r="126" customFormat="false" ht="15.75" hidden="false" customHeight="true" outlineLevel="0" collapsed="false">
      <c r="A126" s="29"/>
      <c r="B126" s="26" t="s">
        <v>30</v>
      </c>
      <c r="C126" s="27" t="n">
        <f aca="false">D126+E126+F126+G126+H126</f>
        <v>0</v>
      </c>
      <c r="D126" s="28"/>
      <c r="E126" s="28"/>
      <c r="F126" s="28"/>
      <c r="G126" s="28"/>
      <c r="H126" s="28"/>
      <c r="I126" s="22"/>
      <c r="J126" s="23"/>
      <c r="K126" s="23"/>
      <c r="L126" s="23"/>
      <c r="M126" s="23"/>
      <c r="N126" s="23"/>
      <c r="O126" s="23"/>
      <c r="P126" s="23"/>
      <c r="Q126" s="23"/>
      <c r="R126" s="24"/>
      <c r="S126" s="23"/>
      <c r="T126" s="23"/>
      <c r="U126" s="23"/>
      <c r="V126" s="25"/>
    </row>
    <row r="127" customFormat="false" ht="15.75" hidden="false" customHeight="true" outlineLevel="0" collapsed="false">
      <c r="A127" s="29"/>
      <c r="B127" s="26" t="s">
        <v>31</v>
      </c>
      <c r="C127" s="27" t="n">
        <f aca="false">D127+E127+F127+G127+H127</f>
        <v>0</v>
      </c>
      <c r="D127" s="28"/>
      <c r="E127" s="28"/>
      <c r="F127" s="28"/>
      <c r="G127" s="28"/>
      <c r="H127" s="28"/>
      <c r="I127" s="22"/>
      <c r="J127" s="23"/>
      <c r="K127" s="23"/>
      <c r="L127" s="23"/>
      <c r="M127" s="23"/>
      <c r="N127" s="23"/>
      <c r="O127" s="23"/>
      <c r="P127" s="23"/>
      <c r="Q127" s="23"/>
      <c r="R127" s="24"/>
      <c r="S127" s="23"/>
      <c r="T127" s="23"/>
      <c r="U127" s="23"/>
      <c r="V127" s="25"/>
    </row>
    <row r="128" customFormat="false" ht="15.75" hidden="false" customHeight="true" outlineLevel="0" collapsed="false">
      <c r="A128" s="29" t="s">
        <v>113</v>
      </c>
      <c r="B128" s="15" t="s">
        <v>33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</row>
    <row r="129" customFormat="false" ht="15.75" hidden="false" customHeight="true" outlineLevel="0" collapsed="false">
      <c r="A129" s="29"/>
      <c r="B129" s="20" t="s">
        <v>34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customFormat="false" ht="45" hidden="false" customHeight="true" outlineLevel="0" collapsed="false">
      <c r="A130" s="29"/>
      <c r="B130" s="21" t="s">
        <v>114</v>
      </c>
      <c r="C130" s="21"/>
      <c r="D130" s="21"/>
      <c r="E130" s="21"/>
      <c r="F130" s="21"/>
      <c r="G130" s="21"/>
      <c r="H130" s="21"/>
      <c r="I130" s="22" t="s">
        <v>36</v>
      </c>
      <c r="J130" s="23" t="s">
        <v>23</v>
      </c>
      <c r="K130" s="23" t="s">
        <v>21</v>
      </c>
      <c r="L130" s="23" t="s">
        <v>37</v>
      </c>
      <c r="M130" s="23" t="s">
        <v>111</v>
      </c>
      <c r="N130" s="23" t="s">
        <v>74</v>
      </c>
      <c r="O130" s="23" t="s">
        <v>40</v>
      </c>
      <c r="P130" s="23" t="s">
        <v>74</v>
      </c>
      <c r="Q130" s="23" t="s">
        <v>74</v>
      </c>
      <c r="R130" s="24" t="s">
        <v>104</v>
      </c>
      <c r="S130" s="23" t="s">
        <v>42</v>
      </c>
      <c r="T130" s="23" t="s">
        <v>90</v>
      </c>
      <c r="U130" s="23" t="s">
        <v>44</v>
      </c>
      <c r="V130" s="25"/>
    </row>
    <row r="131" customFormat="false" ht="15.75" hidden="false" customHeight="true" outlineLevel="0" collapsed="false">
      <c r="A131" s="29"/>
      <c r="B131" s="26" t="s">
        <v>27</v>
      </c>
      <c r="C131" s="27" t="n">
        <f aca="false">SUM(C132:C135)</f>
        <v>71584.71</v>
      </c>
      <c r="D131" s="27" t="n">
        <f aca="false">SUM(D132:D135)</f>
        <v>0</v>
      </c>
      <c r="E131" s="27" t="n">
        <f aca="false">SUM(E132:E135)</f>
        <v>70456.16</v>
      </c>
      <c r="F131" s="27" t="n">
        <f aca="false">SUM(F132:F135)</f>
        <v>1128.55</v>
      </c>
      <c r="G131" s="27" t="n">
        <f aca="false">SUM(G132:G135)</f>
        <v>0</v>
      </c>
      <c r="H131" s="27" t="n">
        <f aca="false">SUM(H132:H135)</f>
        <v>0</v>
      </c>
      <c r="I131" s="22"/>
      <c r="J131" s="23"/>
      <c r="K131" s="23"/>
      <c r="L131" s="23"/>
      <c r="M131" s="23"/>
      <c r="N131" s="23"/>
      <c r="O131" s="23"/>
      <c r="P131" s="23"/>
      <c r="Q131" s="23"/>
      <c r="R131" s="24"/>
      <c r="S131" s="23"/>
      <c r="T131" s="23"/>
      <c r="U131" s="23"/>
      <c r="V131" s="25"/>
    </row>
    <row r="132" customFormat="false" ht="15.75" hidden="false" customHeight="true" outlineLevel="0" collapsed="false">
      <c r="A132" s="29"/>
      <c r="B132" s="26" t="s">
        <v>28</v>
      </c>
      <c r="C132" s="27" t="n">
        <f aca="false">D132+E132+F132+G132+H132</f>
        <v>68869.04696</v>
      </c>
      <c r="D132" s="28"/>
      <c r="E132" s="28" t="n">
        <v>68869.04696</v>
      </c>
      <c r="F132" s="28"/>
      <c r="G132" s="28"/>
      <c r="H132" s="28"/>
      <c r="I132" s="22"/>
      <c r="J132" s="23"/>
      <c r="K132" s="23"/>
      <c r="L132" s="23"/>
      <c r="M132" s="23"/>
      <c r="N132" s="23"/>
      <c r="O132" s="23"/>
      <c r="P132" s="23"/>
      <c r="Q132" s="23"/>
      <c r="R132" s="24"/>
      <c r="S132" s="23"/>
      <c r="T132" s="23"/>
      <c r="U132" s="23"/>
      <c r="V132" s="25"/>
    </row>
    <row r="133" customFormat="false" ht="15.75" hidden="false" customHeight="true" outlineLevel="0" collapsed="false">
      <c r="A133" s="29"/>
      <c r="B133" s="26" t="s">
        <v>29</v>
      </c>
      <c r="C133" s="27" t="n">
        <f aca="false">D133+E133+F133+G133+H133</f>
        <v>2715.66304</v>
      </c>
      <c r="D133" s="28"/>
      <c r="E133" s="28" t="n">
        <v>1587.11304</v>
      </c>
      <c r="F133" s="28" t="n">
        <f aca="false">33228.55-32100</f>
        <v>1128.55</v>
      </c>
      <c r="G133" s="28"/>
      <c r="H133" s="28"/>
      <c r="I133" s="22"/>
      <c r="J133" s="23"/>
      <c r="K133" s="23"/>
      <c r="L133" s="23"/>
      <c r="M133" s="23"/>
      <c r="N133" s="23"/>
      <c r="O133" s="23"/>
      <c r="P133" s="23"/>
      <c r="Q133" s="23"/>
      <c r="R133" s="24"/>
      <c r="S133" s="23"/>
      <c r="T133" s="23"/>
      <c r="U133" s="23"/>
      <c r="V133" s="25"/>
    </row>
    <row r="134" customFormat="false" ht="15.75" hidden="false" customHeight="true" outlineLevel="0" collapsed="false">
      <c r="A134" s="29"/>
      <c r="B134" s="26" t="s">
        <v>30</v>
      </c>
      <c r="C134" s="27" t="n">
        <f aca="false">D134+E134+F134+G134+H134</f>
        <v>0</v>
      </c>
      <c r="D134" s="28"/>
      <c r="E134" s="28"/>
      <c r="F134" s="28"/>
      <c r="G134" s="28"/>
      <c r="H134" s="28"/>
      <c r="I134" s="22"/>
      <c r="J134" s="23"/>
      <c r="K134" s="23"/>
      <c r="L134" s="23"/>
      <c r="M134" s="23"/>
      <c r="N134" s="23"/>
      <c r="O134" s="23"/>
      <c r="P134" s="23"/>
      <c r="Q134" s="23"/>
      <c r="R134" s="24"/>
      <c r="S134" s="23"/>
      <c r="T134" s="23"/>
      <c r="U134" s="23"/>
      <c r="V134" s="25"/>
    </row>
    <row r="135" customFormat="false" ht="15.75" hidden="false" customHeight="true" outlineLevel="0" collapsed="false">
      <c r="A135" s="29"/>
      <c r="B135" s="26" t="s">
        <v>31</v>
      </c>
      <c r="C135" s="27" t="n">
        <f aca="false">D135+E135+F135+G135+H135</f>
        <v>0</v>
      </c>
      <c r="D135" s="28"/>
      <c r="E135" s="28"/>
      <c r="F135" s="28"/>
      <c r="G135" s="28"/>
      <c r="H135" s="28"/>
      <c r="I135" s="22"/>
      <c r="J135" s="23"/>
      <c r="K135" s="23"/>
      <c r="L135" s="23"/>
      <c r="M135" s="23"/>
      <c r="N135" s="23"/>
      <c r="O135" s="23"/>
      <c r="P135" s="23"/>
      <c r="Q135" s="23"/>
      <c r="R135" s="24"/>
      <c r="S135" s="23"/>
      <c r="T135" s="23"/>
      <c r="U135" s="23"/>
      <c r="V135" s="25"/>
    </row>
    <row r="136" customFormat="false" ht="15.75" hidden="false" customHeight="true" outlineLevel="0" collapsed="false">
      <c r="A136" s="29" t="s">
        <v>115</v>
      </c>
      <c r="B136" s="15" t="s">
        <v>33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</row>
    <row r="137" customFormat="false" ht="15.75" hidden="false" customHeight="true" outlineLevel="0" collapsed="false">
      <c r="A137" s="29"/>
      <c r="B137" s="20" t="s">
        <v>34</v>
      </c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customFormat="false" ht="45" hidden="false" customHeight="true" outlineLevel="0" collapsed="false">
      <c r="A138" s="29"/>
      <c r="B138" s="21" t="s">
        <v>116</v>
      </c>
      <c r="C138" s="21"/>
      <c r="D138" s="21"/>
      <c r="E138" s="21"/>
      <c r="F138" s="21"/>
      <c r="G138" s="21"/>
      <c r="H138" s="21"/>
      <c r="I138" s="22" t="s">
        <v>36</v>
      </c>
      <c r="J138" s="23" t="s">
        <v>117</v>
      </c>
      <c r="K138" s="23" t="s">
        <v>118</v>
      </c>
      <c r="L138" s="23" t="s">
        <v>37</v>
      </c>
      <c r="M138" s="23" t="s">
        <v>119</v>
      </c>
      <c r="N138" s="23" t="s">
        <v>74</v>
      </c>
      <c r="O138" s="23" t="s">
        <v>40</v>
      </c>
      <c r="P138" s="23" t="s">
        <v>74</v>
      </c>
      <c r="Q138" s="23" t="s">
        <v>74</v>
      </c>
      <c r="R138" s="24" t="s">
        <v>104</v>
      </c>
      <c r="S138" s="23" t="s">
        <v>42</v>
      </c>
      <c r="T138" s="23" t="s">
        <v>120</v>
      </c>
      <c r="U138" s="23" t="s">
        <v>44</v>
      </c>
      <c r="V138" s="25"/>
    </row>
    <row r="139" customFormat="false" ht="15.75" hidden="false" customHeight="true" outlineLevel="0" collapsed="false">
      <c r="A139" s="29"/>
      <c r="B139" s="26" t="s">
        <v>27</v>
      </c>
      <c r="C139" s="27" t="n">
        <f aca="false">SUM(C140:C143)</f>
        <v>50258.4</v>
      </c>
      <c r="D139" s="27" t="n">
        <f aca="false">SUM(D140:D143)</f>
        <v>6500</v>
      </c>
      <c r="E139" s="27" t="n">
        <f aca="false">SUM(E140:E143)</f>
        <v>17381.35</v>
      </c>
      <c r="F139" s="27" t="n">
        <f aca="false">SUM(F140:F143)</f>
        <v>26377.05</v>
      </c>
      <c r="G139" s="27" t="n">
        <f aca="false">SUM(G140:G143)</f>
        <v>0</v>
      </c>
      <c r="H139" s="27" t="n">
        <f aca="false">SUM(H140:H143)</f>
        <v>0</v>
      </c>
      <c r="I139" s="22"/>
      <c r="J139" s="23"/>
      <c r="K139" s="23"/>
      <c r="L139" s="23"/>
      <c r="M139" s="23"/>
      <c r="N139" s="23"/>
      <c r="O139" s="23"/>
      <c r="P139" s="23"/>
      <c r="Q139" s="23"/>
      <c r="R139" s="24"/>
      <c r="S139" s="23"/>
      <c r="T139" s="23"/>
      <c r="U139" s="23"/>
      <c r="V139" s="25"/>
    </row>
    <row r="140" customFormat="false" ht="15.75" hidden="false" customHeight="true" outlineLevel="0" collapsed="false">
      <c r="A140" s="29"/>
      <c r="B140" s="26" t="s">
        <v>28</v>
      </c>
      <c r="C140" s="27" t="n">
        <f aca="false">D140+E140+F140+G140+H140</f>
        <v>16989.81338</v>
      </c>
      <c r="D140" s="28"/>
      <c r="E140" s="28" t="n">
        <v>16989.81338</v>
      </c>
      <c r="F140" s="28"/>
      <c r="G140" s="28"/>
      <c r="H140" s="28"/>
      <c r="I140" s="22"/>
      <c r="J140" s="23"/>
      <c r="K140" s="23"/>
      <c r="L140" s="23"/>
      <c r="M140" s="23"/>
      <c r="N140" s="23"/>
      <c r="O140" s="23"/>
      <c r="P140" s="23"/>
      <c r="Q140" s="23"/>
      <c r="R140" s="24"/>
      <c r="S140" s="23"/>
      <c r="T140" s="23"/>
      <c r="U140" s="23"/>
      <c r="V140" s="25"/>
    </row>
    <row r="141" customFormat="false" ht="15.75" hidden="false" customHeight="true" outlineLevel="0" collapsed="false">
      <c r="A141" s="29"/>
      <c r="B141" s="26" t="s">
        <v>29</v>
      </c>
      <c r="C141" s="27" t="n">
        <f aca="false">D141+E141+F141+G141+H141</f>
        <v>33268.58662</v>
      </c>
      <c r="D141" s="28" t="n">
        <v>6500</v>
      </c>
      <c r="E141" s="28" t="n">
        <v>391.53662</v>
      </c>
      <c r="F141" s="28" t="n">
        <v>26377.05</v>
      </c>
      <c r="G141" s="28"/>
      <c r="H141" s="28"/>
      <c r="I141" s="22"/>
      <c r="J141" s="23"/>
      <c r="K141" s="23"/>
      <c r="L141" s="23"/>
      <c r="M141" s="23"/>
      <c r="N141" s="23"/>
      <c r="O141" s="23"/>
      <c r="P141" s="23"/>
      <c r="Q141" s="23"/>
      <c r="R141" s="24"/>
      <c r="S141" s="23"/>
      <c r="T141" s="23"/>
      <c r="U141" s="23"/>
      <c r="V141" s="25"/>
    </row>
    <row r="142" customFormat="false" ht="15.75" hidden="false" customHeight="true" outlineLevel="0" collapsed="false">
      <c r="A142" s="29"/>
      <c r="B142" s="26" t="s">
        <v>30</v>
      </c>
      <c r="C142" s="27" t="n">
        <f aca="false">D142+E142+F142+G142+H142</f>
        <v>0</v>
      </c>
      <c r="D142" s="28"/>
      <c r="E142" s="28"/>
      <c r="F142" s="28"/>
      <c r="G142" s="28"/>
      <c r="H142" s="28"/>
      <c r="I142" s="22"/>
      <c r="J142" s="23"/>
      <c r="K142" s="23"/>
      <c r="L142" s="23"/>
      <c r="M142" s="23"/>
      <c r="N142" s="23"/>
      <c r="O142" s="23"/>
      <c r="P142" s="23"/>
      <c r="Q142" s="23"/>
      <c r="R142" s="24"/>
      <c r="S142" s="23"/>
      <c r="T142" s="23"/>
      <c r="U142" s="23"/>
      <c r="V142" s="25"/>
    </row>
    <row r="143" customFormat="false" ht="15.75" hidden="false" customHeight="true" outlineLevel="0" collapsed="false">
      <c r="A143" s="29"/>
      <c r="B143" s="26" t="s">
        <v>31</v>
      </c>
      <c r="C143" s="27" t="n">
        <f aca="false">D143+E143+F143+G143+H143</f>
        <v>0</v>
      </c>
      <c r="D143" s="28"/>
      <c r="E143" s="28"/>
      <c r="F143" s="28"/>
      <c r="G143" s="28"/>
      <c r="H143" s="28"/>
      <c r="I143" s="22"/>
      <c r="J143" s="23"/>
      <c r="K143" s="23"/>
      <c r="L143" s="23"/>
      <c r="M143" s="23"/>
      <c r="N143" s="23"/>
      <c r="O143" s="23"/>
      <c r="P143" s="23"/>
      <c r="Q143" s="23"/>
      <c r="R143" s="24"/>
      <c r="S143" s="23"/>
      <c r="T143" s="23"/>
      <c r="U143" s="23"/>
      <c r="V143" s="25"/>
    </row>
    <row r="144" customFormat="false" ht="15.75" hidden="false" customHeight="true" outlineLevel="0" collapsed="false">
      <c r="A144" s="29" t="s">
        <v>121</v>
      </c>
      <c r="B144" s="15" t="s">
        <v>33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</row>
    <row r="145" customFormat="false" ht="15.75" hidden="false" customHeight="true" outlineLevel="0" collapsed="false">
      <c r="A145" s="29"/>
      <c r="B145" s="20" t="s">
        <v>34</v>
      </c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customFormat="false" ht="45" hidden="false" customHeight="true" outlineLevel="0" collapsed="false">
      <c r="A146" s="29"/>
      <c r="B146" s="21" t="s">
        <v>122</v>
      </c>
      <c r="C146" s="21"/>
      <c r="D146" s="21"/>
      <c r="E146" s="21"/>
      <c r="F146" s="21"/>
      <c r="G146" s="21"/>
      <c r="H146" s="21"/>
      <c r="I146" s="22" t="s">
        <v>36</v>
      </c>
      <c r="J146" s="23" t="s">
        <v>117</v>
      </c>
      <c r="K146" s="23" t="s">
        <v>118</v>
      </c>
      <c r="L146" s="23" t="s">
        <v>37</v>
      </c>
      <c r="M146" s="23" t="s">
        <v>123</v>
      </c>
      <c r="N146" s="23" t="s">
        <v>74</v>
      </c>
      <c r="O146" s="23" t="s">
        <v>40</v>
      </c>
      <c r="P146" s="23" t="s">
        <v>74</v>
      </c>
      <c r="Q146" s="23" t="s">
        <v>74</v>
      </c>
      <c r="R146" s="24" t="s">
        <v>104</v>
      </c>
      <c r="S146" s="23" t="s">
        <v>42</v>
      </c>
      <c r="T146" s="23" t="s">
        <v>120</v>
      </c>
      <c r="U146" s="23" t="s">
        <v>44</v>
      </c>
      <c r="V146" s="25"/>
    </row>
    <row r="147" customFormat="false" ht="15.75" hidden="false" customHeight="true" outlineLevel="0" collapsed="false">
      <c r="A147" s="29"/>
      <c r="B147" s="26" t="s">
        <v>27</v>
      </c>
      <c r="C147" s="27" t="n">
        <f aca="false">SUM(C148:C151)</f>
        <v>43758.4</v>
      </c>
      <c r="D147" s="27" t="n">
        <f aca="false">SUM(D148:D151)</f>
        <v>0</v>
      </c>
      <c r="E147" s="27" t="n">
        <f aca="false">SUM(E148:E151)</f>
        <v>17381.35</v>
      </c>
      <c r="F147" s="27" t="n">
        <f aca="false">SUM(F148:F151)</f>
        <v>26377.05</v>
      </c>
      <c r="G147" s="27" t="n">
        <f aca="false">SUM(G148:G151)</f>
        <v>0</v>
      </c>
      <c r="H147" s="27" t="n">
        <f aca="false">SUM(H148:H151)</f>
        <v>0</v>
      </c>
      <c r="I147" s="22"/>
      <c r="J147" s="23"/>
      <c r="K147" s="23"/>
      <c r="L147" s="23"/>
      <c r="M147" s="23"/>
      <c r="N147" s="23"/>
      <c r="O147" s="23"/>
      <c r="P147" s="23"/>
      <c r="Q147" s="23"/>
      <c r="R147" s="24"/>
      <c r="S147" s="23"/>
      <c r="T147" s="23"/>
      <c r="U147" s="23"/>
      <c r="V147" s="25"/>
    </row>
    <row r="148" customFormat="false" ht="15.75" hidden="false" customHeight="true" outlineLevel="0" collapsed="false">
      <c r="A148" s="29"/>
      <c r="B148" s="26" t="s">
        <v>28</v>
      </c>
      <c r="C148" s="27" t="n">
        <f aca="false">SUM(D148:H148)</f>
        <v>16989.81338</v>
      </c>
      <c r="D148" s="28"/>
      <c r="E148" s="28" t="n">
        <v>16989.81338</v>
      </c>
      <c r="F148" s="28"/>
      <c r="G148" s="28"/>
      <c r="H148" s="28"/>
      <c r="I148" s="22"/>
      <c r="J148" s="23"/>
      <c r="K148" s="23"/>
      <c r="L148" s="23"/>
      <c r="M148" s="23"/>
      <c r="N148" s="23"/>
      <c r="O148" s="23"/>
      <c r="P148" s="23"/>
      <c r="Q148" s="23"/>
      <c r="R148" s="24"/>
      <c r="S148" s="23"/>
      <c r="T148" s="23"/>
      <c r="U148" s="23"/>
      <c r="V148" s="25"/>
    </row>
    <row r="149" customFormat="false" ht="15.75" hidden="false" customHeight="true" outlineLevel="0" collapsed="false">
      <c r="A149" s="29"/>
      <c r="B149" s="26" t="s">
        <v>29</v>
      </c>
      <c r="C149" s="27" t="n">
        <f aca="false">SUM(D149:H149)</f>
        <v>26768.58662</v>
      </c>
      <c r="D149" s="28"/>
      <c r="E149" s="28" t="n">
        <v>391.53662</v>
      </c>
      <c r="F149" s="28" t="n">
        <v>26377.05</v>
      </c>
      <c r="G149" s="28"/>
      <c r="H149" s="28"/>
      <c r="I149" s="22"/>
      <c r="J149" s="23"/>
      <c r="K149" s="23"/>
      <c r="L149" s="23"/>
      <c r="M149" s="23"/>
      <c r="N149" s="23"/>
      <c r="O149" s="23"/>
      <c r="P149" s="23"/>
      <c r="Q149" s="23"/>
      <c r="R149" s="24"/>
      <c r="S149" s="23"/>
      <c r="T149" s="23"/>
      <c r="U149" s="23"/>
      <c r="V149" s="25"/>
    </row>
    <row r="150" customFormat="false" ht="15.75" hidden="false" customHeight="true" outlineLevel="0" collapsed="false">
      <c r="A150" s="29"/>
      <c r="B150" s="26" t="s">
        <v>30</v>
      </c>
      <c r="C150" s="27" t="n">
        <f aca="false">SUM(D150:H150)</f>
        <v>0</v>
      </c>
      <c r="D150" s="28"/>
      <c r="E150" s="28"/>
      <c r="F150" s="28"/>
      <c r="G150" s="28"/>
      <c r="H150" s="28"/>
      <c r="I150" s="22"/>
      <c r="J150" s="23"/>
      <c r="K150" s="23"/>
      <c r="L150" s="23"/>
      <c r="M150" s="23"/>
      <c r="N150" s="23"/>
      <c r="O150" s="23"/>
      <c r="P150" s="23"/>
      <c r="Q150" s="23"/>
      <c r="R150" s="24"/>
      <c r="S150" s="23"/>
      <c r="T150" s="23"/>
      <c r="U150" s="23"/>
      <c r="V150" s="25"/>
    </row>
    <row r="151" customFormat="false" ht="15.75" hidden="false" customHeight="true" outlineLevel="0" collapsed="false">
      <c r="A151" s="29"/>
      <c r="B151" s="26" t="s">
        <v>31</v>
      </c>
      <c r="C151" s="27" t="n">
        <f aca="false">SUM(D151:H151)</f>
        <v>0</v>
      </c>
      <c r="D151" s="28"/>
      <c r="E151" s="28"/>
      <c r="F151" s="28"/>
      <c r="G151" s="28"/>
      <c r="H151" s="28"/>
      <c r="I151" s="22"/>
      <c r="J151" s="23"/>
      <c r="K151" s="23"/>
      <c r="L151" s="23"/>
      <c r="M151" s="23"/>
      <c r="N151" s="23"/>
      <c r="O151" s="23"/>
      <c r="P151" s="23"/>
      <c r="Q151" s="23"/>
      <c r="R151" s="24"/>
      <c r="S151" s="23"/>
      <c r="T151" s="23"/>
      <c r="U151" s="23"/>
      <c r="V151" s="25"/>
    </row>
    <row r="152" customFormat="false" ht="15.75" hidden="false" customHeight="true" outlineLevel="0" collapsed="false">
      <c r="A152" s="29" t="s">
        <v>124</v>
      </c>
      <c r="B152" s="15" t="s">
        <v>33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</row>
    <row r="153" customFormat="false" ht="15.75" hidden="false" customHeight="true" outlineLevel="0" collapsed="false">
      <c r="A153" s="29"/>
      <c r="B153" s="20" t="s">
        <v>34</v>
      </c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customFormat="false" ht="45" hidden="false" customHeight="true" outlineLevel="0" collapsed="false">
      <c r="A154" s="29"/>
      <c r="B154" s="21" t="s">
        <v>125</v>
      </c>
      <c r="C154" s="21"/>
      <c r="D154" s="21"/>
      <c r="E154" s="21"/>
      <c r="F154" s="21"/>
      <c r="G154" s="21"/>
      <c r="H154" s="21"/>
      <c r="I154" s="22" t="s">
        <v>36</v>
      </c>
      <c r="J154" s="23" t="s">
        <v>126</v>
      </c>
      <c r="K154" s="23" t="s">
        <v>22</v>
      </c>
      <c r="L154" s="23" t="s">
        <v>37</v>
      </c>
      <c r="M154" s="23" t="s">
        <v>127</v>
      </c>
      <c r="N154" s="23" t="s">
        <v>74</v>
      </c>
      <c r="O154" s="23" t="s">
        <v>40</v>
      </c>
      <c r="P154" s="23" t="s">
        <v>74</v>
      </c>
      <c r="Q154" s="23" t="s">
        <v>74</v>
      </c>
      <c r="R154" s="24" t="s">
        <v>104</v>
      </c>
      <c r="S154" s="23" t="s">
        <v>42</v>
      </c>
      <c r="T154" s="23" t="s">
        <v>128</v>
      </c>
      <c r="U154" s="23" t="s">
        <v>44</v>
      </c>
      <c r="V154" s="25"/>
    </row>
    <row r="155" customFormat="false" ht="15.75" hidden="false" customHeight="true" outlineLevel="0" collapsed="false">
      <c r="A155" s="29"/>
      <c r="B155" s="26" t="s">
        <v>27</v>
      </c>
      <c r="C155" s="27" t="n">
        <f aca="false">SUM(C156:C159)</f>
        <v>148778.08</v>
      </c>
      <c r="D155" s="27" t="n">
        <f aca="false">SUM(D156:D159)</f>
        <v>0</v>
      </c>
      <c r="E155" s="27" t="n">
        <f aca="false">SUM(E156:E159)</f>
        <v>0</v>
      </c>
      <c r="F155" s="27" t="n">
        <f aca="false">SUM(F156:F159)</f>
        <v>5076.93</v>
      </c>
      <c r="G155" s="27" t="n">
        <f aca="false">SUM(G156:G159)</f>
        <v>143701.15</v>
      </c>
      <c r="H155" s="27" t="n">
        <f aca="false">SUM(H156:H159)</f>
        <v>0</v>
      </c>
      <c r="I155" s="22"/>
      <c r="J155" s="23"/>
      <c r="K155" s="23"/>
      <c r="L155" s="23"/>
      <c r="M155" s="23"/>
      <c r="N155" s="23"/>
      <c r="O155" s="23"/>
      <c r="P155" s="23"/>
      <c r="Q155" s="23"/>
      <c r="R155" s="24"/>
      <c r="S155" s="23"/>
      <c r="T155" s="23"/>
      <c r="U155" s="23"/>
      <c r="V155" s="25"/>
    </row>
    <row r="156" customFormat="false" ht="15.75" hidden="false" customHeight="true" outlineLevel="0" collapsed="false">
      <c r="A156" s="29"/>
      <c r="B156" s="26" t="s">
        <v>28</v>
      </c>
      <c r="C156" s="27" t="n">
        <f aca="false">SUM(D156:H156)</f>
        <v>0</v>
      </c>
      <c r="D156" s="28"/>
      <c r="E156" s="28"/>
      <c r="F156" s="28"/>
      <c r="G156" s="28"/>
      <c r="H156" s="28"/>
      <c r="I156" s="22"/>
      <c r="J156" s="23"/>
      <c r="K156" s="23"/>
      <c r="L156" s="23"/>
      <c r="M156" s="23"/>
      <c r="N156" s="23"/>
      <c r="O156" s="23"/>
      <c r="P156" s="23"/>
      <c r="Q156" s="23"/>
      <c r="R156" s="24"/>
      <c r="S156" s="23"/>
      <c r="T156" s="23"/>
      <c r="U156" s="23"/>
      <c r="V156" s="25"/>
    </row>
    <row r="157" customFormat="false" ht="15.75" hidden="false" customHeight="true" outlineLevel="0" collapsed="false">
      <c r="A157" s="29"/>
      <c r="B157" s="26" t="s">
        <v>29</v>
      </c>
      <c r="C157" s="27" t="n">
        <f aca="false">SUM(D157:H157)</f>
        <v>148778.08</v>
      </c>
      <c r="D157" s="28" t="n">
        <f aca="false">2000-2000</f>
        <v>0</v>
      </c>
      <c r="E157" s="28"/>
      <c r="F157" s="28" t="n">
        <v>5076.93</v>
      </c>
      <c r="G157" s="28" t="n">
        <v>143701.15</v>
      </c>
      <c r="H157" s="28"/>
      <c r="I157" s="22"/>
      <c r="J157" s="23"/>
      <c r="K157" s="23"/>
      <c r="L157" s="23"/>
      <c r="M157" s="23"/>
      <c r="N157" s="23"/>
      <c r="O157" s="23"/>
      <c r="P157" s="23"/>
      <c r="Q157" s="23"/>
      <c r="R157" s="24"/>
      <c r="S157" s="23"/>
      <c r="T157" s="23"/>
      <c r="U157" s="23"/>
      <c r="V157" s="25"/>
    </row>
    <row r="158" customFormat="false" ht="15.75" hidden="false" customHeight="true" outlineLevel="0" collapsed="false">
      <c r="A158" s="29"/>
      <c r="B158" s="26" t="s">
        <v>30</v>
      </c>
      <c r="C158" s="27" t="n">
        <f aca="false">SUM(D158:H158)</f>
        <v>0</v>
      </c>
      <c r="D158" s="28"/>
      <c r="E158" s="28"/>
      <c r="F158" s="28"/>
      <c r="G158" s="28"/>
      <c r="H158" s="28"/>
      <c r="I158" s="22"/>
      <c r="J158" s="23"/>
      <c r="K158" s="23"/>
      <c r="L158" s="23"/>
      <c r="M158" s="23"/>
      <c r="N158" s="23"/>
      <c r="O158" s="23"/>
      <c r="P158" s="23"/>
      <c r="Q158" s="23"/>
      <c r="R158" s="24"/>
      <c r="S158" s="23"/>
      <c r="T158" s="23"/>
      <c r="U158" s="23"/>
      <c r="V158" s="25"/>
    </row>
    <row r="159" customFormat="false" ht="15.75" hidden="false" customHeight="true" outlineLevel="0" collapsed="false">
      <c r="A159" s="29"/>
      <c r="B159" s="26" t="s">
        <v>31</v>
      </c>
      <c r="C159" s="27" t="n">
        <f aca="false">SUM(D159:H159)</f>
        <v>0</v>
      </c>
      <c r="D159" s="28"/>
      <c r="E159" s="28"/>
      <c r="F159" s="28"/>
      <c r="G159" s="28"/>
      <c r="H159" s="28"/>
      <c r="I159" s="22"/>
      <c r="J159" s="23"/>
      <c r="K159" s="23"/>
      <c r="L159" s="23"/>
      <c r="M159" s="23"/>
      <c r="N159" s="23"/>
      <c r="O159" s="23"/>
      <c r="P159" s="23"/>
      <c r="Q159" s="23"/>
      <c r="R159" s="24"/>
      <c r="S159" s="23"/>
      <c r="T159" s="23"/>
      <c r="U159" s="23"/>
      <c r="V159" s="25"/>
    </row>
    <row r="160" customFormat="false" ht="15.75" hidden="false" customHeight="true" outlineLevel="0" collapsed="false">
      <c r="A160" s="29" t="s">
        <v>129</v>
      </c>
      <c r="B160" s="15" t="s">
        <v>33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</row>
    <row r="161" customFormat="false" ht="15.75" hidden="false" customHeight="true" outlineLevel="0" collapsed="false">
      <c r="A161" s="29"/>
      <c r="B161" s="20" t="s">
        <v>34</v>
      </c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customFormat="false" ht="45" hidden="false" customHeight="true" outlineLevel="0" collapsed="false">
      <c r="A162" s="29"/>
      <c r="B162" s="21" t="s">
        <v>130</v>
      </c>
      <c r="C162" s="21"/>
      <c r="D162" s="21"/>
      <c r="E162" s="21"/>
      <c r="F162" s="21"/>
      <c r="G162" s="21"/>
      <c r="H162" s="21"/>
      <c r="I162" s="22" t="s">
        <v>36</v>
      </c>
      <c r="J162" s="23" t="s">
        <v>131</v>
      </c>
      <c r="K162" s="23" t="s">
        <v>132</v>
      </c>
      <c r="L162" s="23" t="s">
        <v>37</v>
      </c>
      <c r="M162" s="23" t="s">
        <v>111</v>
      </c>
      <c r="N162" s="23" t="s">
        <v>74</v>
      </c>
      <c r="O162" s="23" t="s">
        <v>40</v>
      </c>
      <c r="P162" s="23" t="s">
        <v>74</v>
      </c>
      <c r="Q162" s="23" t="s">
        <v>74</v>
      </c>
      <c r="R162" s="24" t="s">
        <v>104</v>
      </c>
      <c r="S162" s="23" t="s">
        <v>42</v>
      </c>
      <c r="T162" s="23" t="s">
        <v>120</v>
      </c>
      <c r="U162" s="23" t="s">
        <v>44</v>
      </c>
      <c r="V162" s="25"/>
    </row>
    <row r="163" customFormat="false" ht="15.75" hidden="false" customHeight="true" outlineLevel="0" collapsed="false">
      <c r="A163" s="29"/>
      <c r="B163" s="26" t="s">
        <v>27</v>
      </c>
      <c r="C163" s="27" t="n">
        <f aca="false">SUM(C164:C167)</f>
        <v>4805.92</v>
      </c>
      <c r="D163" s="27" t="n">
        <f aca="false">SUM(D164:D167)</f>
        <v>0</v>
      </c>
      <c r="E163" s="27" t="n">
        <f aca="false">SUM(E164:E167)</f>
        <v>0</v>
      </c>
      <c r="F163" s="27" t="n">
        <f aca="false">SUM(F164:F167)</f>
        <v>4805.92</v>
      </c>
      <c r="G163" s="27" t="n">
        <f aca="false">SUM(G164:G167)</f>
        <v>0</v>
      </c>
      <c r="H163" s="27" t="n">
        <f aca="false">SUM(H164:H167)</f>
        <v>0</v>
      </c>
      <c r="I163" s="22"/>
      <c r="J163" s="23"/>
      <c r="K163" s="23"/>
      <c r="L163" s="23"/>
      <c r="M163" s="23"/>
      <c r="N163" s="23"/>
      <c r="O163" s="23"/>
      <c r="P163" s="23"/>
      <c r="Q163" s="23"/>
      <c r="R163" s="24"/>
      <c r="S163" s="23"/>
      <c r="T163" s="23"/>
      <c r="U163" s="23"/>
      <c r="V163" s="25"/>
    </row>
    <row r="164" customFormat="false" ht="15.75" hidden="false" customHeight="true" outlineLevel="0" collapsed="false">
      <c r="A164" s="29"/>
      <c r="B164" s="26" t="s">
        <v>28</v>
      </c>
      <c r="C164" s="27" t="n">
        <f aca="false">SUM(D164:H164)</f>
        <v>0</v>
      </c>
      <c r="D164" s="28"/>
      <c r="E164" s="28"/>
      <c r="F164" s="28"/>
      <c r="G164" s="28"/>
      <c r="H164" s="28"/>
      <c r="I164" s="22"/>
      <c r="J164" s="23"/>
      <c r="K164" s="23"/>
      <c r="L164" s="23"/>
      <c r="M164" s="23"/>
      <c r="N164" s="23"/>
      <c r="O164" s="23"/>
      <c r="P164" s="23"/>
      <c r="Q164" s="23"/>
      <c r="R164" s="24"/>
      <c r="S164" s="23"/>
      <c r="T164" s="23"/>
      <c r="U164" s="23"/>
      <c r="V164" s="25"/>
    </row>
    <row r="165" customFormat="false" ht="15.75" hidden="false" customHeight="true" outlineLevel="0" collapsed="false">
      <c r="A165" s="29"/>
      <c r="B165" s="26" t="s">
        <v>29</v>
      </c>
      <c r="C165" s="27" t="n">
        <f aca="false">SUM(D165:H165)</f>
        <v>4805.92</v>
      </c>
      <c r="D165" s="28"/>
      <c r="E165" s="28"/>
      <c r="F165" s="28" t="n">
        <v>4805.92</v>
      </c>
      <c r="G165" s="28"/>
      <c r="H165" s="28"/>
      <c r="I165" s="22"/>
      <c r="J165" s="23"/>
      <c r="K165" s="23"/>
      <c r="L165" s="23"/>
      <c r="M165" s="23"/>
      <c r="N165" s="23"/>
      <c r="O165" s="23"/>
      <c r="P165" s="23"/>
      <c r="Q165" s="23"/>
      <c r="R165" s="24"/>
      <c r="S165" s="23"/>
      <c r="T165" s="23"/>
      <c r="U165" s="23"/>
      <c r="V165" s="25"/>
    </row>
    <row r="166" customFormat="false" ht="15.75" hidden="false" customHeight="true" outlineLevel="0" collapsed="false">
      <c r="A166" s="29"/>
      <c r="B166" s="26" t="s">
        <v>30</v>
      </c>
      <c r="C166" s="27" t="n">
        <f aca="false">SUM(D166:H166)</f>
        <v>0</v>
      </c>
      <c r="D166" s="28"/>
      <c r="E166" s="28"/>
      <c r="F166" s="28"/>
      <c r="G166" s="28"/>
      <c r="H166" s="28"/>
      <c r="I166" s="22"/>
      <c r="J166" s="23"/>
      <c r="K166" s="23"/>
      <c r="L166" s="23"/>
      <c r="M166" s="23"/>
      <c r="N166" s="23"/>
      <c r="O166" s="23"/>
      <c r="P166" s="23"/>
      <c r="Q166" s="23"/>
      <c r="R166" s="24"/>
      <c r="S166" s="23"/>
      <c r="T166" s="23"/>
      <c r="U166" s="23"/>
      <c r="V166" s="25"/>
    </row>
    <row r="167" customFormat="false" ht="15.75" hidden="false" customHeight="true" outlineLevel="0" collapsed="false">
      <c r="A167" s="29"/>
      <c r="B167" s="26" t="s">
        <v>31</v>
      </c>
      <c r="C167" s="27" t="n">
        <f aca="false">SUM(D167:H167)</f>
        <v>0</v>
      </c>
      <c r="D167" s="28"/>
      <c r="E167" s="28"/>
      <c r="F167" s="28"/>
      <c r="G167" s="28"/>
      <c r="H167" s="28"/>
      <c r="I167" s="22"/>
      <c r="J167" s="23"/>
      <c r="K167" s="23"/>
      <c r="L167" s="23"/>
      <c r="M167" s="23"/>
      <c r="N167" s="23"/>
      <c r="O167" s="23"/>
      <c r="P167" s="23"/>
      <c r="Q167" s="23"/>
      <c r="R167" s="24"/>
      <c r="S167" s="23"/>
      <c r="T167" s="23"/>
      <c r="U167" s="23"/>
      <c r="V167" s="25"/>
    </row>
    <row r="168" customFormat="false" ht="15.75" hidden="false" customHeight="true" outlineLevel="0" collapsed="false">
      <c r="A168" s="29" t="s">
        <v>133</v>
      </c>
      <c r="B168" s="15" t="s">
        <v>33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</row>
    <row r="169" customFormat="false" ht="15.75" hidden="false" customHeight="true" outlineLevel="0" collapsed="false">
      <c r="A169" s="29"/>
      <c r="B169" s="20" t="s">
        <v>34</v>
      </c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customFormat="false" ht="45" hidden="false" customHeight="true" outlineLevel="0" collapsed="false">
      <c r="A170" s="29"/>
      <c r="B170" s="21" t="s">
        <v>134</v>
      </c>
      <c r="C170" s="21"/>
      <c r="D170" s="21"/>
      <c r="E170" s="21"/>
      <c r="F170" s="21"/>
      <c r="G170" s="21"/>
      <c r="H170" s="21"/>
      <c r="I170" s="22" t="s">
        <v>36</v>
      </c>
      <c r="J170" s="23" t="s">
        <v>126</v>
      </c>
      <c r="K170" s="23" t="s">
        <v>135</v>
      </c>
      <c r="L170" s="23" t="s">
        <v>37</v>
      </c>
      <c r="M170" s="23" t="s">
        <v>136</v>
      </c>
      <c r="N170" s="23" t="s">
        <v>74</v>
      </c>
      <c r="O170" s="23" t="s">
        <v>40</v>
      </c>
      <c r="P170" s="23" t="s">
        <v>74</v>
      </c>
      <c r="Q170" s="23" t="s">
        <v>74</v>
      </c>
      <c r="R170" s="24" t="s">
        <v>104</v>
      </c>
      <c r="S170" s="23" t="s">
        <v>42</v>
      </c>
      <c r="T170" s="23" t="s">
        <v>137</v>
      </c>
      <c r="U170" s="23" t="s">
        <v>44</v>
      </c>
      <c r="V170" s="25"/>
    </row>
    <row r="171" customFormat="false" ht="15.75" hidden="false" customHeight="true" outlineLevel="0" collapsed="false">
      <c r="A171" s="29"/>
      <c r="B171" s="26" t="s">
        <v>27</v>
      </c>
      <c r="C171" s="27" t="n">
        <f aca="false">SUM(C172:C175)</f>
        <v>613.05186</v>
      </c>
      <c r="D171" s="27" t="n">
        <f aca="false">SUM(D172:D175)</f>
        <v>0</v>
      </c>
      <c r="E171" s="27" t="n">
        <f aca="false">SUM(E172:E175)</f>
        <v>0</v>
      </c>
      <c r="F171" s="27" t="n">
        <f aca="false">SUM(F172:F175)</f>
        <v>613.05186</v>
      </c>
      <c r="G171" s="27" t="n">
        <f aca="false">SUM(G172:G175)</f>
        <v>0</v>
      </c>
      <c r="H171" s="27" t="n">
        <f aca="false">SUM(H172:H175)</f>
        <v>0</v>
      </c>
      <c r="I171" s="22"/>
      <c r="J171" s="23"/>
      <c r="K171" s="23"/>
      <c r="L171" s="23"/>
      <c r="M171" s="23"/>
      <c r="N171" s="23"/>
      <c r="O171" s="23"/>
      <c r="P171" s="23"/>
      <c r="Q171" s="23"/>
      <c r="R171" s="24"/>
      <c r="S171" s="23"/>
      <c r="T171" s="23"/>
      <c r="U171" s="23"/>
      <c r="V171" s="25"/>
    </row>
    <row r="172" customFormat="false" ht="15.75" hidden="false" customHeight="true" outlineLevel="0" collapsed="false">
      <c r="A172" s="29"/>
      <c r="B172" s="26" t="s">
        <v>28</v>
      </c>
      <c r="C172" s="27" t="n">
        <f aca="false">SUM(D172:H172)</f>
        <v>0</v>
      </c>
      <c r="D172" s="28"/>
      <c r="E172" s="28"/>
      <c r="F172" s="28"/>
      <c r="G172" s="28"/>
      <c r="H172" s="28"/>
      <c r="I172" s="22"/>
      <c r="J172" s="23"/>
      <c r="K172" s="23"/>
      <c r="L172" s="23"/>
      <c r="M172" s="23"/>
      <c r="N172" s="23"/>
      <c r="O172" s="23"/>
      <c r="P172" s="23"/>
      <c r="Q172" s="23"/>
      <c r="R172" s="24"/>
      <c r="S172" s="23"/>
      <c r="T172" s="23"/>
      <c r="U172" s="23"/>
      <c r="V172" s="25"/>
    </row>
    <row r="173" customFormat="false" ht="15.75" hidden="false" customHeight="true" outlineLevel="0" collapsed="false">
      <c r="A173" s="29"/>
      <c r="B173" s="26" t="s">
        <v>29</v>
      </c>
      <c r="C173" s="27" t="n">
        <f aca="false">SUM(D173:H173)</f>
        <v>613.05186</v>
      </c>
      <c r="D173" s="28"/>
      <c r="E173" s="28"/>
      <c r="F173" s="28" t="n">
        <v>613.05186</v>
      </c>
      <c r="G173" s="28"/>
      <c r="H173" s="28"/>
      <c r="I173" s="22"/>
      <c r="J173" s="23"/>
      <c r="K173" s="23"/>
      <c r="L173" s="23"/>
      <c r="M173" s="23"/>
      <c r="N173" s="23"/>
      <c r="O173" s="23"/>
      <c r="P173" s="23"/>
      <c r="Q173" s="23"/>
      <c r="R173" s="24"/>
      <c r="S173" s="23"/>
      <c r="T173" s="23"/>
      <c r="U173" s="23"/>
      <c r="V173" s="25"/>
    </row>
    <row r="174" customFormat="false" ht="15.75" hidden="false" customHeight="true" outlineLevel="0" collapsed="false">
      <c r="A174" s="29"/>
      <c r="B174" s="26" t="s">
        <v>30</v>
      </c>
      <c r="C174" s="27" t="n">
        <f aca="false">SUM(D174:H174)</f>
        <v>0</v>
      </c>
      <c r="D174" s="28"/>
      <c r="E174" s="28"/>
      <c r="F174" s="28"/>
      <c r="G174" s="28"/>
      <c r="H174" s="28"/>
      <c r="I174" s="22"/>
      <c r="J174" s="23"/>
      <c r="K174" s="23"/>
      <c r="L174" s="23"/>
      <c r="M174" s="23"/>
      <c r="N174" s="23"/>
      <c r="O174" s="23"/>
      <c r="P174" s="23"/>
      <c r="Q174" s="23"/>
      <c r="R174" s="24"/>
      <c r="S174" s="23"/>
      <c r="T174" s="23"/>
      <c r="U174" s="23"/>
      <c r="V174" s="25"/>
    </row>
    <row r="175" customFormat="false" ht="15.75" hidden="false" customHeight="true" outlineLevel="0" collapsed="false">
      <c r="A175" s="29"/>
      <c r="B175" s="26" t="s">
        <v>31</v>
      </c>
      <c r="C175" s="27" t="n">
        <f aca="false">SUM(D175:H175)</f>
        <v>0</v>
      </c>
      <c r="D175" s="28"/>
      <c r="E175" s="28"/>
      <c r="F175" s="28"/>
      <c r="G175" s="28"/>
      <c r="H175" s="28"/>
      <c r="I175" s="22"/>
      <c r="J175" s="23"/>
      <c r="K175" s="23"/>
      <c r="L175" s="23"/>
      <c r="M175" s="23"/>
      <c r="N175" s="23"/>
      <c r="O175" s="23"/>
      <c r="P175" s="23"/>
      <c r="Q175" s="23"/>
      <c r="R175" s="24"/>
      <c r="S175" s="23"/>
      <c r="T175" s="23"/>
      <c r="U175" s="23"/>
      <c r="V175" s="25"/>
    </row>
    <row r="176" customFormat="false" ht="15.75" hidden="false" customHeight="true" outlineLevel="0" collapsed="false">
      <c r="A176" s="29" t="s">
        <v>138</v>
      </c>
      <c r="B176" s="32" t="s">
        <v>33</v>
      </c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</row>
    <row r="177" customFormat="false" ht="15.75" hidden="false" customHeight="true" outlineLevel="0" collapsed="false">
      <c r="A177" s="29"/>
      <c r="B177" s="20" t="s">
        <v>34</v>
      </c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customFormat="false" ht="45" hidden="false" customHeight="true" outlineLevel="0" collapsed="false">
      <c r="A178" s="29"/>
      <c r="B178" s="21" t="s">
        <v>139</v>
      </c>
      <c r="C178" s="21"/>
      <c r="D178" s="21"/>
      <c r="E178" s="21"/>
      <c r="F178" s="21"/>
      <c r="G178" s="21"/>
      <c r="H178" s="21"/>
      <c r="I178" s="22" t="s">
        <v>36</v>
      </c>
      <c r="J178" s="23" t="s">
        <v>126</v>
      </c>
      <c r="K178" s="23" t="s">
        <v>135</v>
      </c>
      <c r="L178" s="23" t="s">
        <v>37</v>
      </c>
      <c r="M178" s="23" t="s">
        <v>123</v>
      </c>
      <c r="N178" s="23" t="s">
        <v>74</v>
      </c>
      <c r="O178" s="23" t="s">
        <v>40</v>
      </c>
      <c r="P178" s="23" t="s">
        <v>74</v>
      </c>
      <c r="Q178" s="23" t="s">
        <v>74</v>
      </c>
      <c r="R178" s="24" t="s">
        <v>104</v>
      </c>
      <c r="S178" s="23" t="s">
        <v>42</v>
      </c>
      <c r="T178" s="23" t="s">
        <v>137</v>
      </c>
      <c r="U178" s="23" t="s">
        <v>44</v>
      </c>
      <c r="V178" s="25"/>
    </row>
    <row r="179" customFormat="false" ht="15.75" hidden="false" customHeight="true" outlineLevel="0" collapsed="false">
      <c r="A179" s="29"/>
      <c r="B179" s="26" t="s">
        <v>27</v>
      </c>
      <c r="C179" s="27" t="n">
        <f aca="false">SUM(C180:C183)</f>
        <v>641.77283</v>
      </c>
      <c r="D179" s="27" t="n">
        <f aca="false">SUM(D180:D183)</f>
        <v>0</v>
      </c>
      <c r="E179" s="27" t="n">
        <f aca="false">SUM(E180:E183)</f>
        <v>0</v>
      </c>
      <c r="F179" s="27" t="n">
        <f aca="false">SUM(F180:F183)</f>
        <v>641.77283</v>
      </c>
      <c r="G179" s="27" t="n">
        <f aca="false">SUM(G180:G183)</f>
        <v>0</v>
      </c>
      <c r="H179" s="27" t="n">
        <f aca="false">SUM(H180:H183)</f>
        <v>0</v>
      </c>
      <c r="I179" s="22"/>
      <c r="J179" s="23"/>
      <c r="K179" s="23"/>
      <c r="L179" s="23"/>
      <c r="M179" s="23"/>
      <c r="N179" s="23"/>
      <c r="O179" s="23"/>
      <c r="P179" s="23"/>
      <c r="Q179" s="23"/>
      <c r="R179" s="24"/>
      <c r="S179" s="23"/>
      <c r="T179" s="23"/>
      <c r="U179" s="23"/>
      <c r="V179" s="25"/>
    </row>
    <row r="180" customFormat="false" ht="15.75" hidden="false" customHeight="true" outlineLevel="0" collapsed="false">
      <c r="A180" s="29"/>
      <c r="B180" s="26" t="s">
        <v>28</v>
      </c>
      <c r="C180" s="27" t="n">
        <f aca="false">SUM(D180:H180)</f>
        <v>0</v>
      </c>
      <c r="D180" s="28"/>
      <c r="E180" s="28"/>
      <c r="F180" s="28"/>
      <c r="G180" s="28"/>
      <c r="H180" s="28"/>
      <c r="I180" s="22"/>
      <c r="J180" s="23"/>
      <c r="K180" s="23"/>
      <c r="L180" s="23"/>
      <c r="M180" s="23"/>
      <c r="N180" s="23"/>
      <c r="O180" s="23"/>
      <c r="P180" s="23"/>
      <c r="Q180" s="23"/>
      <c r="R180" s="24"/>
      <c r="S180" s="23"/>
      <c r="T180" s="23"/>
      <c r="U180" s="23"/>
      <c r="V180" s="25"/>
    </row>
    <row r="181" customFormat="false" ht="15.75" hidden="false" customHeight="true" outlineLevel="0" collapsed="false">
      <c r="A181" s="29"/>
      <c r="B181" s="26" t="s">
        <v>29</v>
      </c>
      <c r="C181" s="27" t="n">
        <f aca="false">SUM(D181:H181)</f>
        <v>641.77283</v>
      </c>
      <c r="D181" s="28"/>
      <c r="E181" s="28"/>
      <c r="F181" s="28" t="n">
        <v>641.77283</v>
      </c>
      <c r="G181" s="28"/>
      <c r="H181" s="28"/>
      <c r="I181" s="22"/>
      <c r="J181" s="23"/>
      <c r="K181" s="23"/>
      <c r="L181" s="23"/>
      <c r="M181" s="23"/>
      <c r="N181" s="23"/>
      <c r="O181" s="23"/>
      <c r="P181" s="23"/>
      <c r="Q181" s="23"/>
      <c r="R181" s="24"/>
      <c r="S181" s="23"/>
      <c r="T181" s="23"/>
      <c r="U181" s="23"/>
      <c r="V181" s="25"/>
    </row>
    <row r="182" customFormat="false" ht="15.75" hidden="false" customHeight="true" outlineLevel="0" collapsed="false">
      <c r="A182" s="29"/>
      <c r="B182" s="26" t="s">
        <v>30</v>
      </c>
      <c r="C182" s="27" t="n">
        <f aca="false">SUM(D182:H182)</f>
        <v>0</v>
      </c>
      <c r="D182" s="28"/>
      <c r="E182" s="28"/>
      <c r="F182" s="28"/>
      <c r="G182" s="28"/>
      <c r="H182" s="28"/>
      <c r="I182" s="22"/>
      <c r="J182" s="23"/>
      <c r="K182" s="23"/>
      <c r="L182" s="23"/>
      <c r="M182" s="23"/>
      <c r="N182" s="23"/>
      <c r="O182" s="23"/>
      <c r="P182" s="23"/>
      <c r="Q182" s="23"/>
      <c r="R182" s="24"/>
      <c r="S182" s="23"/>
      <c r="T182" s="23"/>
      <c r="U182" s="23"/>
      <c r="V182" s="25"/>
    </row>
    <row r="183" customFormat="false" ht="15.75" hidden="false" customHeight="true" outlineLevel="0" collapsed="false">
      <c r="A183" s="29"/>
      <c r="B183" s="26" t="s">
        <v>31</v>
      </c>
      <c r="C183" s="27" t="n">
        <f aca="false">SUM(D183:H183)</f>
        <v>0</v>
      </c>
      <c r="D183" s="28"/>
      <c r="E183" s="28"/>
      <c r="F183" s="28"/>
      <c r="G183" s="28"/>
      <c r="H183" s="28"/>
      <c r="I183" s="22"/>
      <c r="J183" s="23"/>
      <c r="K183" s="23"/>
      <c r="L183" s="23"/>
      <c r="M183" s="23"/>
      <c r="N183" s="23"/>
      <c r="O183" s="23"/>
      <c r="P183" s="23"/>
      <c r="Q183" s="23"/>
      <c r="R183" s="24"/>
      <c r="S183" s="23"/>
      <c r="T183" s="23"/>
      <c r="U183" s="23"/>
      <c r="V183" s="25"/>
    </row>
    <row r="184" customFormat="false" ht="15.75" hidden="false" customHeight="true" outlineLevel="0" collapsed="false">
      <c r="A184" s="29" t="s">
        <v>140</v>
      </c>
      <c r="B184" s="15" t="s">
        <v>33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</row>
    <row r="185" customFormat="false" ht="15.75" hidden="false" customHeight="true" outlineLevel="0" collapsed="false">
      <c r="A185" s="29"/>
      <c r="B185" s="20" t="s">
        <v>34</v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customFormat="false" ht="45" hidden="false" customHeight="true" outlineLevel="0" collapsed="false">
      <c r="A186" s="29"/>
      <c r="B186" s="21" t="s">
        <v>141</v>
      </c>
      <c r="C186" s="21"/>
      <c r="D186" s="21"/>
      <c r="E186" s="21"/>
      <c r="F186" s="21"/>
      <c r="G186" s="21"/>
      <c r="H186" s="21"/>
      <c r="I186" s="22" t="s">
        <v>36</v>
      </c>
      <c r="J186" s="23" t="s">
        <v>117</v>
      </c>
      <c r="K186" s="23" t="s">
        <v>22</v>
      </c>
      <c r="L186" s="23" t="s">
        <v>37</v>
      </c>
      <c r="M186" s="23" t="s">
        <v>123</v>
      </c>
      <c r="N186" s="23" t="s">
        <v>74</v>
      </c>
      <c r="O186" s="23" t="s">
        <v>40</v>
      </c>
      <c r="P186" s="23" t="s">
        <v>74</v>
      </c>
      <c r="Q186" s="23" t="s">
        <v>74</v>
      </c>
      <c r="R186" s="24" t="s">
        <v>104</v>
      </c>
      <c r="S186" s="23" t="s">
        <v>42</v>
      </c>
      <c r="T186" s="23" t="s">
        <v>90</v>
      </c>
      <c r="U186" s="23" t="s">
        <v>44</v>
      </c>
      <c r="V186" s="25"/>
    </row>
    <row r="187" customFormat="false" ht="15.75" hidden="false" customHeight="true" outlineLevel="0" collapsed="false">
      <c r="A187" s="29"/>
      <c r="B187" s="26" t="s">
        <v>27</v>
      </c>
      <c r="C187" s="27" t="n">
        <f aca="false">SUM(C188:C191)</f>
        <v>44974.09</v>
      </c>
      <c r="D187" s="27" t="n">
        <f aca="false">SUM(D188:D191)</f>
        <v>0</v>
      </c>
      <c r="E187" s="27" t="n">
        <f aca="false">SUM(E188:E191)</f>
        <v>0</v>
      </c>
      <c r="F187" s="27" t="n">
        <f aca="false">SUM(F188:F191)</f>
        <v>44974.09</v>
      </c>
      <c r="G187" s="27" t="n">
        <f aca="false">SUM(G188:G191)</f>
        <v>0</v>
      </c>
      <c r="H187" s="27" t="n">
        <f aca="false">SUM(H188:H191)</f>
        <v>0</v>
      </c>
      <c r="I187" s="22"/>
      <c r="J187" s="23"/>
      <c r="K187" s="23"/>
      <c r="L187" s="23"/>
      <c r="M187" s="23"/>
      <c r="N187" s="23"/>
      <c r="O187" s="23"/>
      <c r="P187" s="23"/>
      <c r="Q187" s="23"/>
      <c r="R187" s="24"/>
      <c r="S187" s="23"/>
      <c r="T187" s="23"/>
      <c r="U187" s="23"/>
      <c r="V187" s="25"/>
    </row>
    <row r="188" customFormat="false" ht="15.75" hidden="false" customHeight="true" outlineLevel="0" collapsed="false">
      <c r="A188" s="29"/>
      <c r="B188" s="26" t="s">
        <v>28</v>
      </c>
      <c r="C188" s="27" t="n">
        <f aca="false">SUM(D188:H188)</f>
        <v>0</v>
      </c>
      <c r="D188" s="28"/>
      <c r="E188" s="28"/>
      <c r="F188" s="28"/>
      <c r="G188" s="28"/>
      <c r="H188" s="28"/>
      <c r="I188" s="22"/>
      <c r="J188" s="23"/>
      <c r="K188" s="23"/>
      <c r="L188" s="23"/>
      <c r="M188" s="23"/>
      <c r="N188" s="23"/>
      <c r="O188" s="23"/>
      <c r="P188" s="23"/>
      <c r="Q188" s="23"/>
      <c r="R188" s="24"/>
      <c r="S188" s="23"/>
      <c r="T188" s="23"/>
      <c r="U188" s="23"/>
      <c r="V188" s="25"/>
    </row>
    <row r="189" customFormat="false" ht="15.75" hidden="false" customHeight="true" outlineLevel="0" collapsed="false">
      <c r="A189" s="29"/>
      <c r="B189" s="26" t="s">
        <v>29</v>
      </c>
      <c r="C189" s="27" t="n">
        <f aca="false">SUM(D189:H189)</f>
        <v>44974.09</v>
      </c>
      <c r="D189" s="28"/>
      <c r="E189" s="28"/>
      <c r="F189" s="28" t="n">
        <v>44974.09</v>
      </c>
      <c r="G189" s="28"/>
      <c r="H189" s="28"/>
      <c r="I189" s="22"/>
      <c r="J189" s="23"/>
      <c r="K189" s="23"/>
      <c r="L189" s="23"/>
      <c r="M189" s="23"/>
      <c r="N189" s="23"/>
      <c r="O189" s="23"/>
      <c r="P189" s="23"/>
      <c r="Q189" s="23"/>
      <c r="R189" s="24"/>
      <c r="S189" s="23"/>
      <c r="T189" s="23"/>
      <c r="U189" s="23"/>
      <c r="V189" s="25"/>
    </row>
    <row r="190" customFormat="false" ht="15.75" hidden="false" customHeight="true" outlineLevel="0" collapsed="false">
      <c r="A190" s="29"/>
      <c r="B190" s="26" t="s">
        <v>30</v>
      </c>
      <c r="C190" s="27" t="n">
        <f aca="false">SUM(D190:H190)</f>
        <v>0</v>
      </c>
      <c r="D190" s="28"/>
      <c r="E190" s="28"/>
      <c r="F190" s="28"/>
      <c r="G190" s="28"/>
      <c r="H190" s="28"/>
      <c r="I190" s="22"/>
      <c r="J190" s="23"/>
      <c r="K190" s="23"/>
      <c r="L190" s="23"/>
      <c r="M190" s="23"/>
      <c r="N190" s="23"/>
      <c r="O190" s="23"/>
      <c r="P190" s="23"/>
      <c r="Q190" s="23"/>
      <c r="R190" s="24"/>
      <c r="S190" s="23"/>
      <c r="T190" s="23"/>
      <c r="U190" s="23"/>
      <c r="V190" s="25"/>
    </row>
    <row r="191" customFormat="false" ht="15.75" hidden="false" customHeight="true" outlineLevel="0" collapsed="false">
      <c r="A191" s="29"/>
      <c r="B191" s="26" t="s">
        <v>31</v>
      </c>
      <c r="C191" s="27" t="n">
        <f aca="false">SUM(D191:H191)</f>
        <v>0</v>
      </c>
      <c r="D191" s="28"/>
      <c r="E191" s="28"/>
      <c r="F191" s="28"/>
      <c r="G191" s="28"/>
      <c r="H191" s="28"/>
      <c r="I191" s="22"/>
      <c r="J191" s="23"/>
      <c r="K191" s="23"/>
      <c r="L191" s="23"/>
      <c r="M191" s="23"/>
      <c r="N191" s="23"/>
      <c r="O191" s="23"/>
      <c r="P191" s="23"/>
      <c r="Q191" s="23"/>
      <c r="R191" s="24"/>
      <c r="S191" s="23"/>
      <c r="T191" s="23"/>
      <c r="U191" s="23"/>
      <c r="V191" s="25"/>
    </row>
    <row r="192" customFormat="false" ht="15.75" hidden="false" customHeight="true" outlineLevel="0" collapsed="false">
      <c r="A192" s="29" t="s">
        <v>142</v>
      </c>
      <c r="B192" s="15" t="s">
        <v>33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</row>
    <row r="193" customFormat="false" ht="15.75" hidden="false" customHeight="true" outlineLevel="0" collapsed="false">
      <c r="A193" s="29"/>
      <c r="B193" s="20" t="s">
        <v>34</v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customFormat="false" ht="39.75" hidden="false" customHeight="true" outlineLevel="0" collapsed="false">
      <c r="A194" s="29"/>
      <c r="B194" s="21" t="s">
        <v>143</v>
      </c>
      <c r="C194" s="21"/>
      <c r="D194" s="21"/>
      <c r="E194" s="21"/>
      <c r="F194" s="21"/>
      <c r="G194" s="21"/>
      <c r="H194" s="21"/>
      <c r="I194" s="22" t="s">
        <v>36</v>
      </c>
      <c r="J194" s="23" t="s">
        <v>21</v>
      </c>
      <c r="K194" s="23" t="s">
        <v>83</v>
      </c>
      <c r="L194" s="23" t="s">
        <v>37</v>
      </c>
      <c r="M194" s="23" t="s">
        <v>144</v>
      </c>
      <c r="N194" s="23" t="s">
        <v>74</v>
      </c>
      <c r="O194" s="23" t="s">
        <v>40</v>
      </c>
      <c r="P194" s="23" t="s">
        <v>74</v>
      </c>
      <c r="Q194" s="23" t="s">
        <v>74</v>
      </c>
      <c r="R194" s="24" t="s">
        <v>75</v>
      </c>
      <c r="S194" s="23" t="s">
        <v>42</v>
      </c>
      <c r="T194" s="23" t="s">
        <v>76</v>
      </c>
      <c r="U194" s="23" t="s">
        <v>99</v>
      </c>
      <c r="V194" s="25"/>
    </row>
    <row r="195" customFormat="false" ht="15.75" hidden="false" customHeight="true" outlineLevel="0" collapsed="false">
      <c r="A195" s="29"/>
      <c r="B195" s="26" t="s">
        <v>27</v>
      </c>
      <c r="C195" s="27" t="n">
        <f aca="false">SUM(C196:C199)</f>
        <v>40000</v>
      </c>
      <c r="D195" s="27" t="n">
        <f aca="false">SUM(D196:D199)</f>
        <v>40000</v>
      </c>
      <c r="E195" s="27" t="n">
        <f aca="false">SUM(E196:E199)</f>
        <v>0</v>
      </c>
      <c r="F195" s="27" t="n">
        <f aca="false">SUM(F196:F199)</f>
        <v>0</v>
      </c>
      <c r="G195" s="27" t="n">
        <f aca="false">SUM(G196:G199)</f>
        <v>0</v>
      </c>
      <c r="H195" s="27" t="n">
        <f aca="false">SUM(H196:H199)</f>
        <v>0</v>
      </c>
      <c r="I195" s="22"/>
      <c r="J195" s="23"/>
      <c r="K195" s="23"/>
      <c r="L195" s="23"/>
      <c r="M195" s="23"/>
      <c r="N195" s="23"/>
      <c r="O195" s="23"/>
      <c r="P195" s="23"/>
      <c r="Q195" s="23"/>
      <c r="R195" s="24"/>
      <c r="S195" s="23"/>
      <c r="T195" s="23"/>
      <c r="U195" s="23"/>
      <c r="V195" s="25"/>
    </row>
    <row r="196" customFormat="false" ht="15.75" hidden="false" customHeight="true" outlineLevel="0" collapsed="false">
      <c r="A196" s="29"/>
      <c r="B196" s="26" t="s">
        <v>28</v>
      </c>
      <c r="C196" s="27" t="n">
        <f aca="false">D196+E196+F196+G196+H196</f>
        <v>0</v>
      </c>
      <c r="D196" s="28"/>
      <c r="E196" s="28"/>
      <c r="F196" s="28"/>
      <c r="G196" s="28"/>
      <c r="H196" s="28"/>
      <c r="I196" s="22"/>
      <c r="J196" s="23"/>
      <c r="K196" s="23"/>
      <c r="L196" s="23"/>
      <c r="M196" s="23"/>
      <c r="N196" s="23"/>
      <c r="O196" s="23"/>
      <c r="P196" s="23"/>
      <c r="Q196" s="23"/>
      <c r="R196" s="24"/>
      <c r="S196" s="23"/>
      <c r="T196" s="23"/>
      <c r="U196" s="23"/>
      <c r="V196" s="25"/>
    </row>
    <row r="197" customFormat="false" ht="15.75" hidden="false" customHeight="true" outlineLevel="0" collapsed="false">
      <c r="A197" s="29"/>
      <c r="B197" s="26" t="s">
        <v>29</v>
      </c>
      <c r="C197" s="27" t="n">
        <f aca="false">D197+E197+F197+G197+H197</f>
        <v>40000</v>
      </c>
      <c r="D197" s="28" t="n">
        <f aca="false">0+5000+19400+15600</f>
        <v>40000</v>
      </c>
      <c r="E197" s="28"/>
      <c r="F197" s="28"/>
      <c r="G197" s="28"/>
      <c r="H197" s="28"/>
      <c r="I197" s="22"/>
      <c r="J197" s="23"/>
      <c r="K197" s="23"/>
      <c r="L197" s="23"/>
      <c r="M197" s="23"/>
      <c r="N197" s="23"/>
      <c r="O197" s="23"/>
      <c r="P197" s="23"/>
      <c r="Q197" s="23"/>
      <c r="R197" s="24"/>
      <c r="S197" s="23"/>
      <c r="T197" s="23"/>
      <c r="U197" s="23"/>
      <c r="V197" s="25"/>
    </row>
    <row r="198" customFormat="false" ht="15.75" hidden="false" customHeight="true" outlineLevel="0" collapsed="false">
      <c r="A198" s="29"/>
      <c r="B198" s="26" t="s">
        <v>30</v>
      </c>
      <c r="C198" s="27" t="n">
        <f aca="false">D198+E198+F198+G198+H198</f>
        <v>0</v>
      </c>
      <c r="D198" s="28"/>
      <c r="E198" s="28"/>
      <c r="F198" s="28"/>
      <c r="G198" s="28"/>
      <c r="H198" s="28"/>
      <c r="I198" s="22"/>
      <c r="J198" s="23"/>
      <c r="K198" s="23"/>
      <c r="L198" s="23"/>
      <c r="M198" s="23"/>
      <c r="N198" s="23"/>
      <c r="O198" s="23"/>
      <c r="P198" s="23"/>
      <c r="Q198" s="23"/>
      <c r="R198" s="24"/>
      <c r="S198" s="23"/>
      <c r="T198" s="23"/>
      <c r="U198" s="23"/>
      <c r="V198" s="25"/>
    </row>
    <row r="199" customFormat="false" ht="15.75" hidden="false" customHeight="true" outlineLevel="0" collapsed="false">
      <c r="A199" s="29"/>
      <c r="B199" s="26" t="s">
        <v>31</v>
      </c>
      <c r="C199" s="27" t="n">
        <f aca="false">D199+E199+F199+G199+H199</f>
        <v>0</v>
      </c>
      <c r="D199" s="28"/>
      <c r="E199" s="28"/>
      <c r="F199" s="28"/>
      <c r="G199" s="28"/>
      <c r="H199" s="28"/>
      <c r="I199" s="22"/>
      <c r="J199" s="23"/>
      <c r="K199" s="23"/>
      <c r="L199" s="23"/>
      <c r="M199" s="23"/>
      <c r="N199" s="23"/>
      <c r="O199" s="23"/>
      <c r="P199" s="23"/>
      <c r="Q199" s="23"/>
      <c r="R199" s="24"/>
      <c r="S199" s="23"/>
      <c r="T199" s="23"/>
      <c r="U199" s="23"/>
      <c r="V199" s="25"/>
    </row>
    <row r="200" customFormat="false" ht="15.75" hidden="false" customHeight="true" outlineLevel="0" collapsed="false">
      <c r="A200" s="29" t="s">
        <v>145</v>
      </c>
      <c r="B200" s="15" t="s">
        <v>33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</row>
    <row r="201" customFormat="false" ht="15.75" hidden="false" customHeight="true" outlineLevel="0" collapsed="false">
      <c r="A201" s="29"/>
      <c r="B201" s="20" t="s">
        <v>34</v>
      </c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customFormat="false" ht="39.75" hidden="false" customHeight="true" outlineLevel="0" collapsed="false">
      <c r="A202" s="29"/>
      <c r="B202" s="21" t="s">
        <v>146</v>
      </c>
      <c r="C202" s="21"/>
      <c r="D202" s="21"/>
      <c r="E202" s="21"/>
      <c r="F202" s="21"/>
      <c r="G202" s="21"/>
      <c r="H202" s="21"/>
      <c r="I202" s="22" t="s">
        <v>36</v>
      </c>
      <c r="J202" s="23" t="s">
        <v>21</v>
      </c>
      <c r="K202" s="23"/>
      <c r="L202" s="23" t="s">
        <v>37</v>
      </c>
      <c r="M202" s="23" t="s">
        <v>147</v>
      </c>
      <c r="N202" s="23" t="s">
        <v>74</v>
      </c>
      <c r="O202" s="23" t="s">
        <v>40</v>
      </c>
      <c r="P202" s="23" t="s">
        <v>85</v>
      </c>
      <c r="Q202" s="23" t="s">
        <v>74</v>
      </c>
      <c r="R202" s="24" t="s">
        <v>148</v>
      </c>
      <c r="S202" s="23" t="s">
        <v>42</v>
      </c>
      <c r="T202" s="23" t="s">
        <v>53</v>
      </c>
      <c r="U202" s="23" t="s">
        <v>99</v>
      </c>
      <c r="V202" s="25" t="s">
        <v>149</v>
      </c>
    </row>
    <row r="203" customFormat="false" ht="15.75" hidden="false" customHeight="true" outlineLevel="0" collapsed="false">
      <c r="A203" s="29"/>
      <c r="B203" s="26" t="s">
        <v>27</v>
      </c>
      <c r="C203" s="27" t="n">
        <f aca="false">SUM(C204:C207)</f>
        <v>34300</v>
      </c>
      <c r="D203" s="27" t="n">
        <f aca="false">SUM(D204:D207)</f>
        <v>34300</v>
      </c>
      <c r="E203" s="27" t="n">
        <f aca="false">SUM(E204:E207)</f>
        <v>0</v>
      </c>
      <c r="F203" s="27" t="n">
        <f aca="false">SUM(F204:F207)</f>
        <v>0</v>
      </c>
      <c r="G203" s="27" t="n">
        <f aca="false">SUM(G204:G207)</f>
        <v>0</v>
      </c>
      <c r="H203" s="27" t="n">
        <f aca="false">SUM(H204:H207)</f>
        <v>0</v>
      </c>
      <c r="I203" s="22"/>
      <c r="J203" s="23"/>
      <c r="K203" s="23"/>
      <c r="L203" s="23"/>
      <c r="M203" s="23"/>
      <c r="N203" s="23"/>
      <c r="O203" s="23"/>
      <c r="P203" s="23"/>
      <c r="Q203" s="23"/>
      <c r="R203" s="24"/>
      <c r="S203" s="23"/>
      <c r="T203" s="23"/>
      <c r="U203" s="23"/>
      <c r="V203" s="25"/>
    </row>
    <row r="204" customFormat="false" ht="15.75" hidden="false" customHeight="true" outlineLevel="0" collapsed="false">
      <c r="A204" s="29"/>
      <c r="B204" s="26" t="s">
        <v>28</v>
      </c>
      <c r="C204" s="27" t="n">
        <f aca="false">D204+E204+F204+G204+H204</f>
        <v>0</v>
      </c>
      <c r="D204" s="28"/>
      <c r="E204" s="28"/>
      <c r="F204" s="28"/>
      <c r="G204" s="28"/>
      <c r="H204" s="28"/>
      <c r="I204" s="22"/>
      <c r="J204" s="23"/>
      <c r="K204" s="23"/>
      <c r="L204" s="23"/>
      <c r="M204" s="23"/>
      <c r="N204" s="23"/>
      <c r="O204" s="23"/>
      <c r="P204" s="23"/>
      <c r="Q204" s="23"/>
      <c r="R204" s="24"/>
      <c r="S204" s="23"/>
      <c r="T204" s="23"/>
      <c r="U204" s="23"/>
      <c r="V204" s="25"/>
    </row>
    <row r="205" customFormat="false" ht="15.75" hidden="false" customHeight="true" outlineLevel="0" collapsed="false">
      <c r="A205" s="29"/>
      <c r="B205" s="26" t="s">
        <v>29</v>
      </c>
      <c r="C205" s="27" t="n">
        <f aca="false">D205+E205+F205+G205+H205</f>
        <v>34300</v>
      </c>
      <c r="D205" s="28" t="n">
        <f aca="false">0+5000+34300-5000</f>
        <v>34300</v>
      </c>
      <c r="E205" s="28"/>
      <c r="F205" s="28"/>
      <c r="G205" s="28"/>
      <c r="H205" s="28"/>
      <c r="I205" s="22"/>
      <c r="J205" s="23"/>
      <c r="K205" s="23"/>
      <c r="L205" s="23"/>
      <c r="M205" s="23"/>
      <c r="N205" s="23"/>
      <c r="O205" s="23"/>
      <c r="P205" s="23"/>
      <c r="Q205" s="23"/>
      <c r="R205" s="24"/>
      <c r="S205" s="23"/>
      <c r="T205" s="23"/>
      <c r="U205" s="23"/>
      <c r="V205" s="25"/>
    </row>
    <row r="206" customFormat="false" ht="15.75" hidden="false" customHeight="true" outlineLevel="0" collapsed="false">
      <c r="A206" s="29"/>
      <c r="B206" s="26" t="s">
        <v>30</v>
      </c>
      <c r="C206" s="27" t="n">
        <f aca="false">D206+E206+F206+G206+H206</f>
        <v>0</v>
      </c>
      <c r="D206" s="28"/>
      <c r="E206" s="28"/>
      <c r="F206" s="28"/>
      <c r="G206" s="28"/>
      <c r="H206" s="28"/>
      <c r="I206" s="22"/>
      <c r="J206" s="23"/>
      <c r="K206" s="23"/>
      <c r="L206" s="23"/>
      <c r="M206" s="23"/>
      <c r="N206" s="23"/>
      <c r="O206" s="23"/>
      <c r="P206" s="23"/>
      <c r="Q206" s="23"/>
      <c r="R206" s="24"/>
      <c r="S206" s="23"/>
      <c r="T206" s="23"/>
      <c r="U206" s="23"/>
      <c r="V206" s="25"/>
    </row>
    <row r="207" customFormat="false" ht="15.75" hidden="false" customHeight="true" outlineLevel="0" collapsed="false">
      <c r="A207" s="29"/>
      <c r="B207" s="26" t="s">
        <v>31</v>
      </c>
      <c r="C207" s="27" t="n">
        <f aca="false">D207+E207+F207+G207+H207</f>
        <v>0</v>
      </c>
      <c r="D207" s="28"/>
      <c r="E207" s="28"/>
      <c r="F207" s="28"/>
      <c r="G207" s="28"/>
      <c r="H207" s="28"/>
      <c r="I207" s="22"/>
      <c r="J207" s="23"/>
      <c r="K207" s="23"/>
      <c r="L207" s="23"/>
      <c r="M207" s="23"/>
      <c r="N207" s="23"/>
      <c r="O207" s="23"/>
      <c r="P207" s="23"/>
      <c r="Q207" s="23"/>
      <c r="R207" s="24"/>
      <c r="S207" s="23"/>
      <c r="T207" s="23"/>
      <c r="U207" s="23"/>
      <c r="V207" s="25"/>
    </row>
    <row r="208" customFormat="false" ht="15.75" hidden="false" customHeight="true" outlineLevel="0" collapsed="false">
      <c r="A208" s="29" t="s">
        <v>150</v>
      </c>
      <c r="B208" s="15" t="s">
        <v>33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</row>
    <row r="209" customFormat="false" ht="15.75" hidden="false" customHeight="true" outlineLevel="0" collapsed="false">
      <c r="A209" s="29"/>
      <c r="B209" s="20" t="s">
        <v>34</v>
      </c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customFormat="false" ht="39.75" hidden="false" customHeight="true" outlineLevel="0" collapsed="false">
      <c r="A210" s="29"/>
      <c r="B210" s="21" t="s">
        <v>151</v>
      </c>
      <c r="C210" s="21"/>
      <c r="D210" s="21"/>
      <c r="E210" s="21"/>
      <c r="F210" s="21"/>
      <c r="G210" s="21"/>
      <c r="H210" s="21"/>
      <c r="I210" s="22" t="s">
        <v>36</v>
      </c>
      <c r="J210" s="23" t="s">
        <v>21</v>
      </c>
      <c r="K210" s="23" t="s">
        <v>152</v>
      </c>
      <c r="L210" s="23" t="s">
        <v>37</v>
      </c>
      <c r="M210" s="23" t="s">
        <v>153</v>
      </c>
      <c r="N210" s="23" t="s">
        <v>74</v>
      </c>
      <c r="O210" s="23" t="s">
        <v>40</v>
      </c>
      <c r="P210" s="23" t="s">
        <v>74</v>
      </c>
      <c r="Q210" s="23" t="s">
        <v>74</v>
      </c>
      <c r="R210" s="24" t="s">
        <v>154</v>
      </c>
      <c r="S210" s="23" t="s">
        <v>42</v>
      </c>
      <c r="T210" s="23" t="s">
        <v>155</v>
      </c>
      <c r="U210" s="23" t="s">
        <v>99</v>
      </c>
      <c r="V210" s="25" t="s">
        <v>156</v>
      </c>
    </row>
    <row r="211" customFormat="false" ht="15.75" hidden="false" customHeight="true" outlineLevel="0" collapsed="false">
      <c r="A211" s="29"/>
      <c r="B211" s="26" t="s">
        <v>27</v>
      </c>
      <c r="C211" s="27" t="n">
        <f aca="false">SUM(C212:C215)</f>
        <v>32500</v>
      </c>
      <c r="D211" s="27" t="n">
        <f aca="false">SUM(D212:D215)</f>
        <v>32500</v>
      </c>
      <c r="E211" s="27" t="n">
        <f aca="false">SUM(E212:E215)</f>
        <v>0</v>
      </c>
      <c r="F211" s="27" t="n">
        <f aca="false">SUM(F212:F215)</f>
        <v>0</v>
      </c>
      <c r="G211" s="27" t="n">
        <f aca="false">SUM(G212:G215)</f>
        <v>0</v>
      </c>
      <c r="H211" s="27" t="n">
        <f aca="false">SUM(H212:H215)</f>
        <v>0</v>
      </c>
      <c r="I211" s="22"/>
      <c r="J211" s="23"/>
      <c r="K211" s="23"/>
      <c r="L211" s="23"/>
      <c r="M211" s="23"/>
      <c r="N211" s="23"/>
      <c r="O211" s="23"/>
      <c r="P211" s="23"/>
      <c r="Q211" s="23"/>
      <c r="R211" s="24"/>
      <c r="S211" s="23"/>
      <c r="T211" s="23"/>
      <c r="U211" s="23"/>
      <c r="V211" s="25"/>
    </row>
    <row r="212" customFormat="false" ht="15.75" hidden="false" customHeight="true" outlineLevel="0" collapsed="false">
      <c r="A212" s="29"/>
      <c r="B212" s="26" t="s">
        <v>28</v>
      </c>
      <c r="C212" s="27" t="n">
        <f aca="false">D212+E212+F212+G212+H212</f>
        <v>0</v>
      </c>
      <c r="D212" s="28"/>
      <c r="E212" s="28"/>
      <c r="F212" s="28"/>
      <c r="G212" s="28"/>
      <c r="H212" s="28"/>
      <c r="I212" s="22"/>
      <c r="J212" s="23"/>
      <c r="K212" s="23"/>
      <c r="L212" s="23"/>
      <c r="M212" s="23"/>
      <c r="N212" s="23"/>
      <c r="O212" s="23"/>
      <c r="P212" s="23"/>
      <c r="Q212" s="23"/>
      <c r="R212" s="24"/>
      <c r="S212" s="23"/>
      <c r="T212" s="23"/>
      <c r="U212" s="23"/>
      <c r="V212" s="25"/>
    </row>
    <row r="213" customFormat="false" ht="15.75" hidden="false" customHeight="true" outlineLevel="0" collapsed="false">
      <c r="A213" s="29"/>
      <c r="B213" s="26" t="s">
        <v>29</v>
      </c>
      <c r="C213" s="27" t="n">
        <f aca="false">D213+E213+F213+G213+H213</f>
        <v>32500</v>
      </c>
      <c r="D213" s="28" t="n">
        <f aca="false">0+5000+27500</f>
        <v>32500</v>
      </c>
      <c r="E213" s="28"/>
      <c r="F213" s="28"/>
      <c r="G213" s="28"/>
      <c r="H213" s="28"/>
      <c r="I213" s="22"/>
      <c r="J213" s="23"/>
      <c r="K213" s="23"/>
      <c r="L213" s="23"/>
      <c r="M213" s="23"/>
      <c r="N213" s="23"/>
      <c r="O213" s="23"/>
      <c r="P213" s="23"/>
      <c r="Q213" s="23"/>
      <c r="R213" s="24"/>
      <c r="S213" s="23"/>
      <c r="T213" s="23"/>
      <c r="U213" s="23"/>
      <c r="V213" s="25"/>
    </row>
    <row r="214" customFormat="false" ht="15.75" hidden="false" customHeight="true" outlineLevel="0" collapsed="false">
      <c r="A214" s="29"/>
      <c r="B214" s="26" t="s">
        <v>30</v>
      </c>
      <c r="C214" s="27" t="n">
        <f aca="false">D214+E214+F214+G214+H214</f>
        <v>0</v>
      </c>
      <c r="D214" s="28"/>
      <c r="E214" s="28"/>
      <c r="F214" s="28"/>
      <c r="G214" s="28"/>
      <c r="H214" s="28"/>
      <c r="I214" s="22"/>
      <c r="J214" s="23"/>
      <c r="K214" s="23"/>
      <c r="L214" s="23"/>
      <c r="M214" s="23"/>
      <c r="N214" s="23"/>
      <c r="O214" s="23"/>
      <c r="P214" s="23"/>
      <c r="Q214" s="23"/>
      <c r="R214" s="24"/>
      <c r="S214" s="23"/>
      <c r="T214" s="23"/>
      <c r="U214" s="23"/>
      <c r="V214" s="25"/>
    </row>
    <row r="215" customFormat="false" ht="15.75" hidden="false" customHeight="true" outlineLevel="0" collapsed="false">
      <c r="A215" s="29"/>
      <c r="B215" s="26" t="s">
        <v>31</v>
      </c>
      <c r="C215" s="27" t="n">
        <f aca="false">D215+E215+F215+G215+H215</f>
        <v>0</v>
      </c>
      <c r="D215" s="28"/>
      <c r="E215" s="28"/>
      <c r="F215" s="28"/>
      <c r="G215" s="28"/>
      <c r="H215" s="28"/>
      <c r="I215" s="22"/>
      <c r="J215" s="23"/>
      <c r="K215" s="23"/>
      <c r="L215" s="23"/>
      <c r="M215" s="23"/>
      <c r="N215" s="23"/>
      <c r="O215" s="23"/>
      <c r="P215" s="23"/>
      <c r="Q215" s="23"/>
      <c r="R215" s="24"/>
      <c r="S215" s="23"/>
      <c r="T215" s="23"/>
      <c r="U215" s="23"/>
      <c r="V215" s="25"/>
    </row>
    <row r="216" customFormat="false" ht="15.75" hidden="false" customHeight="true" outlineLevel="0" collapsed="false">
      <c r="A216" s="29" t="s">
        <v>157</v>
      </c>
      <c r="B216" s="15" t="s">
        <v>33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</row>
    <row r="217" customFormat="false" ht="15.75" hidden="false" customHeight="true" outlineLevel="0" collapsed="false">
      <c r="A217" s="29"/>
      <c r="B217" s="20" t="s">
        <v>34</v>
      </c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customFormat="false" ht="39.75" hidden="false" customHeight="true" outlineLevel="0" collapsed="false">
      <c r="A218" s="29"/>
      <c r="B218" s="21" t="s">
        <v>158</v>
      </c>
      <c r="C218" s="21"/>
      <c r="D218" s="21"/>
      <c r="E218" s="21"/>
      <c r="F218" s="21"/>
      <c r="G218" s="21"/>
      <c r="H218" s="21"/>
      <c r="I218" s="22" t="s">
        <v>36</v>
      </c>
      <c r="J218" s="23" t="s">
        <v>21</v>
      </c>
      <c r="K218" s="23" t="s">
        <v>152</v>
      </c>
      <c r="L218" s="23" t="s">
        <v>37</v>
      </c>
      <c r="M218" s="23" t="s">
        <v>153</v>
      </c>
      <c r="N218" s="23" t="s">
        <v>74</v>
      </c>
      <c r="O218" s="23" t="s">
        <v>40</v>
      </c>
      <c r="P218" s="23" t="s">
        <v>74</v>
      </c>
      <c r="Q218" s="23" t="s">
        <v>74</v>
      </c>
      <c r="R218" s="24" t="s">
        <v>154</v>
      </c>
      <c r="S218" s="23" t="s">
        <v>42</v>
      </c>
      <c r="T218" s="23" t="s">
        <v>155</v>
      </c>
      <c r="U218" s="23" t="s">
        <v>99</v>
      </c>
      <c r="V218" s="25" t="s">
        <v>159</v>
      </c>
    </row>
    <row r="219" customFormat="false" ht="15.75" hidden="false" customHeight="true" outlineLevel="0" collapsed="false">
      <c r="A219" s="29"/>
      <c r="B219" s="26" t="s">
        <v>27</v>
      </c>
      <c r="C219" s="27" t="n">
        <f aca="false">SUM(C220:C223)</f>
        <v>24400</v>
      </c>
      <c r="D219" s="27" t="n">
        <f aca="false">SUM(D220:D223)</f>
        <v>24400</v>
      </c>
      <c r="E219" s="27" t="n">
        <f aca="false">SUM(E220:E223)</f>
        <v>0</v>
      </c>
      <c r="F219" s="27" t="n">
        <f aca="false">SUM(F220:F223)</f>
        <v>0</v>
      </c>
      <c r="G219" s="27" t="n">
        <f aca="false">SUM(G220:G223)</f>
        <v>0</v>
      </c>
      <c r="H219" s="27" t="n">
        <f aca="false">SUM(H220:H223)</f>
        <v>0</v>
      </c>
      <c r="I219" s="22"/>
      <c r="J219" s="23"/>
      <c r="K219" s="23"/>
      <c r="L219" s="23"/>
      <c r="M219" s="23"/>
      <c r="N219" s="23"/>
      <c r="O219" s="23"/>
      <c r="P219" s="23"/>
      <c r="Q219" s="23"/>
      <c r="R219" s="24"/>
      <c r="S219" s="23"/>
      <c r="T219" s="23"/>
      <c r="U219" s="23"/>
      <c r="V219" s="25"/>
    </row>
    <row r="220" customFormat="false" ht="15.75" hidden="false" customHeight="true" outlineLevel="0" collapsed="false">
      <c r="A220" s="29"/>
      <c r="B220" s="26" t="s">
        <v>28</v>
      </c>
      <c r="C220" s="27" t="n">
        <f aca="false">D220+E220+F220+G220+H220</f>
        <v>0</v>
      </c>
      <c r="D220" s="28"/>
      <c r="E220" s="28"/>
      <c r="F220" s="28"/>
      <c r="G220" s="28"/>
      <c r="H220" s="28"/>
      <c r="I220" s="22"/>
      <c r="J220" s="23"/>
      <c r="K220" s="23"/>
      <c r="L220" s="23"/>
      <c r="M220" s="23"/>
      <c r="N220" s="23"/>
      <c r="O220" s="23"/>
      <c r="P220" s="23"/>
      <c r="Q220" s="23"/>
      <c r="R220" s="24"/>
      <c r="S220" s="23"/>
      <c r="T220" s="23"/>
      <c r="U220" s="23"/>
      <c r="V220" s="25"/>
    </row>
    <row r="221" customFormat="false" ht="15.75" hidden="false" customHeight="true" outlineLevel="0" collapsed="false">
      <c r="A221" s="29"/>
      <c r="B221" s="26" t="s">
        <v>29</v>
      </c>
      <c r="C221" s="27" t="n">
        <f aca="false">D221+E221+F221+G221+H221</f>
        <v>24400</v>
      </c>
      <c r="D221" s="28" t="n">
        <f aca="false">0+5000+19400</f>
        <v>24400</v>
      </c>
      <c r="E221" s="28"/>
      <c r="F221" s="28"/>
      <c r="G221" s="28"/>
      <c r="H221" s="28"/>
      <c r="I221" s="22"/>
      <c r="J221" s="23"/>
      <c r="K221" s="23"/>
      <c r="L221" s="23"/>
      <c r="M221" s="23"/>
      <c r="N221" s="23"/>
      <c r="O221" s="23"/>
      <c r="P221" s="23"/>
      <c r="Q221" s="23"/>
      <c r="R221" s="24"/>
      <c r="S221" s="23"/>
      <c r="T221" s="23"/>
      <c r="U221" s="23"/>
      <c r="V221" s="25"/>
    </row>
    <row r="222" customFormat="false" ht="15.75" hidden="false" customHeight="true" outlineLevel="0" collapsed="false">
      <c r="A222" s="29"/>
      <c r="B222" s="26" t="s">
        <v>30</v>
      </c>
      <c r="C222" s="27" t="n">
        <f aca="false">D222+E222+F222+G222+H222</f>
        <v>0</v>
      </c>
      <c r="D222" s="28"/>
      <c r="E222" s="28"/>
      <c r="F222" s="28"/>
      <c r="G222" s="28"/>
      <c r="H222" s="28"/>
      <c r="I222" s="22"/>
      <c r="J222" s="23"/>
      <c r="K222" s="23"/>
      <c r="L222" s="23"/>
      <c r="M222" s="23"/>
      <c r="N222" s="23"/>
      <c r="O222" s="23"/>
      <c r="P222" s="23"/>
      <c r="Q222" s="23"/>
      <c r="R222" s="24"/>
      <c r="S222" s="23"/>
      <c r="T222" s="23"/>
      <c r="U222" s="23"/>
      <c r="V222" s="25"/>
    </row>
    <row r="223" customFormat="false" ht="15.75" hidden="false" customHeight="true" outlineLevel="0" collapsed="false">
      <c r="A223" s="29"/>
      <c r="B223" s="26" t="s">
        <v>31</v>
      </c>
      <c r="C223" s="27" t="n">
        <f aca="false">D223+E223+F223+G223+H223</f>
        <v>0</v>
      </c>
      <c r="D223" s="28"/>
      <c r="E223" s="28"/>
      <c r="F223" s="28"/>
      <c r="G223" s="28"/>
      <c r="H223" s="28"/>
      <c r="I223" s="22"/>
      <c r="J223" s="23"/>
      <c r="K223" s="23"/>
      <c r="L223" s="23"/>
      <c r="M223" s="23"/>
      <c r="N223" s="23"/>
      <c r="O223" s="23"/>
      <c r="P223" s="23"/>
      <c r="Q223" s="23"/>
      <c r="R223" s="24"/>
      <c r="S223" s="23"/>
      <c r="T223" s="23"/>
      <c r="U223" s="23"/>
      <c r="V223" s="25"/>
    </row>
    <row r="224" customFormat="false" ht="15.75" hidden="false" customHeight="true" outlineLevel="0" collapsed="false">
      <c r="A224" s="29" t="s">
        <v>160</v>
      </c>
      <c r="B224" s="15" t="s">
        <v>33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</row>
    <row r="225" customFormat="false" ht="15.75" hidden="false" customHeight="true" outlineLevel="0" collapsed="false">
      <c r="A225" s="29"/>
      <c r="B225" s="20" t="s">
        <v>34</v>
      </c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customFormat="false" ht="45" hidden="false" customHeight="true" outlineLevel="0" collapsed="false">
      <c r="A226" s="29"/>
      <c r="B226" s="21" t="s">
        <v>161</v>
      </c>
      <c r="C226" s="21"/>
      <c r="D226" s="21"/>
      <c r="E226" s="21"/>
      <c r="F226" s="21"/>
      <c r="G226" s="21"/>
      <c r="H226" s="21"/>
      <c r="I226" s="22"/>
      <c r="J226" s="23"/>
      <c r="K226" s="23" t="s">
        <v>21</v>
      </c>
      <c r="L226" s="23" t="s">
        <v>37</v>
      </c>
      <c r="M226" s="23" t="s">
        <v>162</v>
      </c>
      <c r="N226" s="23" t="s">
        <v>74</v>
      </c>
      <c r="O226" s="23" t="s">
        <v>40</v>
      </c>
      <c r="P226" s="23" t="s">
        <v>74</v>
      </c>
      <c r="Q226" s="23" t="s">
        <v>74</v>
      </c>
      <c r="R226" s="24" t="s">
        <v>75</v>
      </c>
      <c r="S226" s="23" t="s">
        <v>42</v>
      </c>
      <c r="T226" s="23" t="s">
        <v>61</v>
      </c>
      <c r="U226" s="23" t="s">
        <v>163</v>
      </c>
      <c r="V226" s="25"/>
    </row>
    <row r="227" customFormat="false" ht="15.75" hidden="false" customHeight="true" outlineLevel="0" collapsed="false">
      <c r="A227" s="29"/>
      <c r="B227" s="26" t="s">
        <v>27</v>
      </c>
      <c r="C227" s="27" t="n">
        <f aca="false">SUM(C228:C231)</f>
        <v>80000</v>
      </c>
      <c r="D227" s="27" t="n">
        <f aca="false">SUM(D228:D231)</f>
        <v>80000</v>
      </c>
      <c r="E227" s="27" t="n">
        <f aca="false">SUM(E228:E231)</f>
        <v>0</v>
      </c>
      <c r="F227" s="27" t="n">
        <f aca="false">SUM(F228:F231)</f>
        <v>0</v>
      </c>
      <c r="G227" s="27" t="n">
        <f aca="false">SUM(G228:G231)</f>
        <v>0</v>
      </c>
      <c r="H227" s="27" t="n">
        <f aca="false">SUM(H228:H231)</f>
        <v>0</v>
      </c>
      <c r="I227" s="22"/>
      <c r="J227" s="23"/>
      <c r="K227" s="23"/>
      <c r="L227" s="23"/>
      <c r="M227" s="23"/>
      <c r="N227" s="23"/>
      <c r="O227" s="23"/>
      <c r="P227" s="23"/>
      <c r="Q227" s="23"/>
      <c r="R227" s="24"/>
      <c r="S227" s="23"/>
      <c r="T227" s="23"/>
      <c r="U227" s="23"/>
      <c r="V227" s="25"/>
    </row>
    <row r="228" customFormat="false" ht="15.75" hidden="false" customHeight="true" outlineLevel="0" collapsed="false">
      <c r="A228" s="29"/>
      <c r="B228" s="26" t="s">
        <v>28</v>
      </c>
      <c r="C228" s="27" t="n">
        <f aca="false">D228+E228+F228+G228+H228</f>
        <v>80000</v>
      </c>
      <c r="D228" s="28" t="n">
        <v>80000</v>
      </c>
      <c r="E228" s="28"/>
      <c r="F228" s="28"/>
      <c r="G228" s="28"/>
      <c r="H228" s="28"/>
      <c r="I228" s="22"/>
      <c r="J228" s="23"/>
      <c r="K228" s="23"/>
      <c r="L228" s="23"/>
      <c r="M228" s="23"/>
      <c r="N228" s="23"/>
      <c r="O228" s="23"/>
      <c r="P228" s="23"/>
      <c r="Q228" s="23"/>
      <c r="R228" s="24"/>
      <c r="S228" s="23"/>
      <c r="T228" s="23"/>
      <c r="U228" s="23"/>
      <c r="V228" s="25"/>
    </row>
    <row r="229" customFormat="false" ht="15.75" hidden="false" customHeight="true" outlineLevel="0" collapsed="false">
      <c r="A229" s="29"/>
      <c r="B229" s="26" t="s">
        <v>29</v>
      </c>
      <c r="C229" s="27" t="n">
        <f aca="false">D229+E229+F229+G229+H229</f>
        <v>0</v>
      </c>
      <c r="D229" s="28"/>
      <c r="E229" s="28"/>
      <c r="F229" s="28"/>
      <c r="G229" s="28"/>
      <c r="H229" s="28"/>
      <c r="I229" s="22"/>
      <c r="J229" s="23"/>
      <c r="K229" s="23"/>
      <c r="L229" s="23"/>
      <c r="M229" s="23"/>
      <c r="N229" s="23"/>
      <c r="O229" s="23"/>
      <c r="P229" s="23"/>
      <c r="Q229" s="23"/>
      <c r="R229" s="24"/>
      <c r="S229" s="23"/>
      <c r="T229" s="23"/>
      <c r="U229" s="23"/>
      <c r="V229" s="25"/>
    </row>
    <row r="230" customFormat="false" ht="15.75" hidden="false" customHeight="true" outlineLevel="0" collapsed="false">
      <c r="A230" s="29"/>
      <c r="B230" s="26" t="s">
        <v>30</v>
      </c>
      <c r="C230" s="27" t="n">
        <f aca="false">D230+E230+F230+G230+H230</f>
        <v>0</v>
      </c>
      <c r="D230" s="28"/>
      <c r="E230" s="28"/>
      <c r="F230" s="28"/>
      <c r="G230" s="28"/>
      <c r="H230" s="28"/>
      <c r="I230" s="22"/>
      <c r="J230" s="23"/>
      <c r="K230" s="23"/>
      <c r="L230" s="23"/>
      <c r="M230" s="23"/>
      <c r="N230" s="23"/>
      <c r="O230" s="23"/>
      <c r="P230" s="23"/>
      <c r="Q230" s="23"/>
      <c r="R230" s="24"/>
      <c r="S230" s="23"/>
      <c r="T230" s="23"/>
      <c r="U230" s="23"/>
      <c r="V230" s="25"/>
    </row>
    <row r="231" customFormat="false" ht="15.75" hidden="false" customHeight="true" outlineLevel="0" collapsed="false">
      <c r="A231" s="29"/>
      <c r="B231" s="26" t="s">
        <v>31</v>
      </c>
      <c r="C231" s="27" t="n">
        <f aca="false">D231+E231+F231+G231+H231</f>
        <v>0</v>
      </c>
      <c r="D231" s="28"/>
      <c r="E231" s="28"/>
      <c r="F231" s="28"/>
      <c r="G231" s="28"/>
      <c r="H231" s="28"/>
      <c r="I231" s="22"/>
      <c r="J231" s="23"/>
      <c r="K231" s="23"/>
      <c r="L231" s="23"/>
      <c r="M231" s="23"/>
      <c r="N231" s="23"/>
      <c r="O231" s="23"/>
      <c r="P231" s="23"/>
      <c r="Q231" s="23"/>
      <c r="R231" s="24"/>
      <c r="S231" s="23"/>
      <c r="T231" s="23"/>
      <c r="U231" s="23"/>
      <c r="V231" s="25"/>
    </row>
    <row r="232" customFormat="false" ht="23.25" hidden="false" customHeight="true" outlineLevel="0" collapsed="false">
      <c r="A232" s="14" t="n">
        <v>2</v>
      </c>
      <c r="B232" s="33" t="s">
        <v>164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</row>
    <row r="233" customFormat="false" ht="15.75" hidden="false" customHeight="true" outlineLevel="0" collapsed="false">
      <c r="A233" s="14"/>
      <c r="B233" s="16" t="s">
        <v>27</v>
      </c>
      <c r="C233" s="17" t="n">
        <f aca="false">SUM(C234:C237)</f>
        <v>2201640.68397</v>
      </c>
      <c r="D233" s="17" t="n">
        <f aca="false">SUM(D234:D237)</f>
        <v>1510244.21197</v>
      </c>
      <c r="E233" s="17" t="n">
        <f aca="false">SUM(E234:E237)</f>
        <v>691396.472</v>
      </c>
      <c r="F233" s="17" t="n">
        <f aca="false">SUM(F234:F237)</f>
        <v>0</v>
      </c>
      <c r="G233" s="17" t="n">
        <f aca="false">SUM(G234:G237)</f>
        <v>0</v>
      </c>
      <c r="H233" s="17" t="n">
        <f aca="false">SUM(H234:H237)</f>
        <v>0</v>
      </c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customFormat="false" ht="15.75" hidden="false" customHeight="true" outlineLevel="0" collapsed="false">
      <c r="A234" s="14"/>
      <c r="B234" s="16" t="s">
        <v>28</v>
      </c>
      <c r="C234" s="17" t="n">
        <f aca="false">D234+E234+F234+G234+H234</f>
        <v>682601.5</v>
      </c>
      <c r="D234" s="17" t="n">
        <f aca="false">D242+D250+D258+D266</f>
        <v>320561.8</v>
      </c>
      <c r="E234" s="17" t="n">
        <f aca="false">E242+E250+E258+E266</f>
        <v>362039.7</v>
      </c>
      <c r="F234" s="17" t="n">
        <f aca="false">F242+F250+F258+F266</f>
        <v>0</v>
      </c>
      <c r="G234" s="17" t="n">
        <f aca="false">G242+G250+G258+G266</f>
        <v>0</v>
      </c>
      <c r="H234" s="17" t="n">
        <f aca="false">H242+H250+H258+H266</f>
        <v>0</v>
      </c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customFormat="false" ht="15.75" hidden="false" customHeight="true" outlineLevel="0" collapsed="false">
      <c r="A235" s="14"/>
      <c r="B235" s="16" t="s">
        <v>29</v>
      </c>
      <c r="C235" s="17" t="n">
        <f aca="false">D235+E235+F235+G235+H235</f>
        <v>1517329.97</v>
      </c>
      <c r="D235" s="17" t="n">
        <f aca="false">D243+D251+D259+D267</f>
        <v>1187973.198</v>
      </c>
      <c r="E235" s="17" t="n">
        <f aca="false">E243+E251+E259+E267</f>
        <v>329356.772</v>
      </c>
      <c r="F235" s="17" t="n">
        <f aca="false">F243+F251+F259+F267</f>
        <v>0</v>
      </c>
      <c r="G235" s="17" t="n">
        <f aca="false">G243+G251+G259+G267</f>
        <v>0</v>
      </c>
      <c r="H235" s="17" t="n">
        <f aca="false">H243+H251+H259+H267</f>
        <v>0</v>
      </c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customFormat="false" ht="15.75" hidden="false" customHeight="true" outlineLevel="0" collapsed="false">
      <c r="A236" s="14"/>
      <c r="B236" s="16" t="s">
        <v>30</v>
      </c>
      <c r="C236" s="17" t="n">
        <f aca="false">D236+E236+F236+G236+H236</f>
        <v>1709.21397</v>
      </c>
      <c r="D236" s="17" t="n">
        <f aca="false">D244+D252+D260+D268</f>
        <v>1709.21397</v>
      </c>
      <c r="E236" s="17" t="n">
        <f aca="false">E244+E252+E260+E268</f>
        <v>0</v>
      </c>
      <c r="F236" s="17" t="n">
        <f aca="false">F244+F252+F260+F268</f>
        <v>0</v>
      </c>
      <c r="G236" s="17" t="n">
        <f aca="false">G244+G252+G260+G268</f>
        <v>0</v>
      </c>
      <c r="H236" s="17" t="n">
        <f aca="false">H244+H252+H260+H268</f>
        <v>0</v>
      </c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customFormat="false" ht="15.75" hidden="false" customHeight="true" outlineLevel="0" collapsed="false">
      <c r="A237" s="14"/>
      <c r="B237" s="16" t="s">
        <v>31</v>
      </c>
      <c r="C237" s="17" t="n">
        <f aca="false">D237+E237+F237+G237+H237</f>
        <v>0</v>
      </c>
      <c r="D237" s="17" t="n">
        <f aca="false">D245+D253+D261+D269</f>
        <v>0</v>
      </c>
      <c r="E237" s="17" t="n">
        <f aca="false">E245+E253+E261+E269</f>
        <v>0</v>
      </c>
      <c r="F237" s="17" t="n">
        <f aca="false">F245+F253+F261+F269</f>
        <v>0</v>
      </c>
      <c r="G237" s="17" t="n">
        <f aca="false">G245+G253+G261+G269</f>
        <v>0</v>
      </c>
      <c r="H237" s="17" t="n">
        <f aca="false">H245+H253+H261+H269</f>
        <v>0</v>
      </c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customFormat="false" ht="15.75" hidden="false" customHeight="true" outlineLevel="0" collapsed="false">
      <c r="A238" s="29" t="s">
        <v>165</v>
      </c>
      <c r="B238" s="15" t="s">
        <v>166</v>
      </c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</row>
    <row r="239" customFormat="false" ht="15.75" hidden="false" customHeight="true" outlineLevel="0" collapsed="false">
      <c r="A239" s="29"/>
      <c r="B239" s="20" t="s">
        <v>167</v>
      </c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customFormat="false" ht="49.5" hidden="false" customHeight="true" outlineLevel="0" collapsed="false">
      <c r="A240" s="29"/>
      <c r="B240" s="21" t="s">
        <v>168</v>
      </c>
      <c r="C240" s="21"/>
      <c r="D240" s="21"/>
      <c r="E240" s="21"/>
      <c r="F240" s="21"/>
      <c r="G240" s="21"/>
      <c r="H240" s="21"/>
      <c r="I240" s="22"/>
      <c r="J240" s="23" t="s">
        <v>21</v>
      </c>
      <c r="K240" s="23"/>
      <c r="L240" s="23" t="s">
        <v>169</v>
      </c>
      <c r="M240" s="23" t="s">
        <v>170</v>
      </c>
      <c r="N240" s="23" t="s">
        <v>171</v>
      </c>
      <c r="O240" s="23" t="s">
        <v>166</v>
      </c>
      <c r="P240" s="23" t="s">
        <v>166</v>
      </c>
      <c r="Q240" s="23" t="s">
        <v>172</v>
      </c>
      <c r="R240" s="24" t="n">
        <v>634291.52146</v>
      </c>
      <c r="S240" s="23" t="s">
        <v>173</v>
      </c>
      <c r="T240" s="23" t="s">
        <v>174</v>
      </c>
      <c r="U240" s="23" t="s">
        <v>99</v>
      </c>
      <c r="V240" s="25" t="s">
        <v>175</v>
      </c>
    </row>
    <row r="241" customFormat="false" ht="15.75" hidden="false" customHeight="true" outlineLevel="0" collapsed="false">
      <c r="A241" s="29"/>
      <c r="B241" s="26" t="s">
        <v>27</v>
      </c>
      <c r="C241" s="17" t="n">
        <f aca="false">SUM(C242:C245)</f>
        <v>341842.79397</v>
      </c>
      <c r="D241" s="17" t="n">
        <f aca="false">SUM(D242:D245)</f>
        <v>341842.79397</v>
      </c>
      <c r="E241" s="17" t="n">
        <f aca="false">SUM(E242:E245)</f>
        <v>0</v>
      </c>
      <c r="F241" s="17" t="n">
        <f aca="false">SUM(F242:F245)</f>
        <v>0</v>
      </c>
      <c r="G241" s="17" t="n">
        <f aca="false">SUM(G242:G245)</f>
        <v>0</v>
      </c>
      <c r="H241" s="17" t="n">
        <f aca="false">SUM(H242:H245)</f>
        <v>0</v>
      </c>
      <c r="I241" s="22"/>
      <c r="J241" s="23"/>
      <c r="K241" s="23"/>
      <c r="L241" s="23"/>
      <c r="M241" s="23"/>
      <c r="N241" s="23"/>
      <c r="O241" s="23"/>
      <c r="P241" s="23"/>
      <c r="Q241" s="23"/>
      <c r="R241" s="24"/>
      <c r="S241" s="23"/>
      <c r="T241" s="23"/>
      <c r="U241" s="23"/>
      <c r="V241" s="25"/>
    </row>
    <row r="242" customFormat="false" ht="15.75" hidden="false" customHeight="true" outlineLevel="0" collapsed="false">
      <c r="A242" s="29"/>
      <c r="B242" s="26" t="s">
        <v>28</v>
      </c>
      <c r="C242" s="17" t="n">
        <f aca="false">SUM(D242:H242)</f>
        <v>0</v>
      </c>
      <c r="D242" s="28"/>
      <c r="E242" s="28"/>
      <c r="F242" s="28"/>
      <c r="G242" s="28"/>
      <c r="H242" s="28"/>
      <c r="I242" s="22"/>
      <c r="J242" s="23"/>
      <c r="K242" s="23"/>
      <c r="L242" s="23"/>
      <c r="M242" s="23"/>
      <c r="N242" s="23"/>
      <c r="O242" s="23"/>
      <c r="P242" s="23"/>
      <c r="Q242" s="23"/>
      <c r="R242" s="24"/>
      <c r="S242" s="23"/>
      <c r="T242" s="23"/>
      <c r="U242" s="23"/>
      <c r="V242" s="25"/>
    </row>
    <row r="243" customFormat="false" ht="15.75" hidden="false" customHeight="true" outlineLevel="0" collapsed="false">
      <c r="A243" s="29"/>
      <c r="B243" s="26" t="s">
        <v>29</v>
      </c>
      <c r="C243" s="17" t="n">
        <f aca="false">SUM(D243:H243)</f>
        <v>340133.58</v>
      </c>
      <c r="D243" s="28" t="n">
        <v>340133.58</v>
      </c>
      <c r="E243" s="28"/>
      <c r="F243" s="28"/>
      <c r="G243" s="28"/>
      <c r="H243" s="28"/>
      <c r="I243" s="22"/>
      <c r="J243" s="23"/>
      <c r="K243" s="23"/>
      <c r="L243" s="23"/>
      <c r="M243" s="23"/>
      <c r="N243" s="23"/>
      <c r="O243" s="23"/>
      <c r="P243" s="23"/>
      <c r="Q243" s="23"/>
      <c r="R243" s="24"/>
      <c r="S243" s="23"/>
      <c r="T243" s="23"/>
      <c r="U243" s="23"/>
      <c r="V243" s="25"/>
    </row>
    <row r="244" customFormat="false" ht="15.75" hidden="false" customHeight="true" outlineLevel="0" collapsed="false">
      <c r="A244" s="29"/>
      <c r="B244" s="26" t="s">
        <v>30</v>
      </c>
      <c r="C244" s="17" t="n">
        <f aca="false">SUM(D244:H244)</f>
        <v>1709.21397</v>
      </c>
      <c r="D244" s="28" t="n">
        <v>1709.21397</v>
      </c>
      <c r="E244" s="28"/>
      <c r="F244" s="28"/>
      <c r="G244" s="28"/>
      <c r="H244" s="28"/>
      <c r="I244" s="22"/>
      <c r="J244" s="23"/>
      <c r="K244" s="23"/>
      <c r="L244" s="23"/>
      <c r="M244" s="23"/>
      <c r="N244" s="23"/>
      <c r="O244" s="23"/>
      <c r="P244" s="23"/>
      <c r="Q244" s="23"/>
      <c r="R244" s="24"/>
      <c r="S244" s="23"/>
      <c r="T244" s="23"/>
      <c r="U244" s="23"/>
      <c r="V244" s="25"/>
    </row>
    <row r="245" customFormat="false" ht="15.75" hidden="false" customHeight="true" outlineLevel="0" collapsed="false">
      <c r="A245" s="29"/>
      <c r="B245" s="26" t="s">
        <v>31</v>
      </c>
      <c r="C245" s="17" t="n">
        <f aca="false">SUM(D245:H245)</f>
        <v>0</v>
      </c>
      <c r="D245" s="28"/>
      <c r="E245" s="28"/>
      <c r="F245" s="28"/>
      <c r="G245" s="28"/>
      <c r="H245" s="28"/>
      <c r="I245" s="22"/>
      <c r="J245" s="23"/>
      <c r="K245" s="23"/>
      <c r="L245" s="23"/>
      <c r="M245" s="23"/>
      <c r="N245" s="23"/>
      <c r="O245" s="23"/>
      <c r="P245" s="23"/>
      <c r="Q245" s="23"/>
      <c r="R245" s="24"/>
      <c r="S245" s="23"/>
      <c r="T245" s="23"/>
      <c r="U245" s="23"/>
      <c r="V245" s="25"/>
    </row>
    <row r="246" customFormat="false" ht="15.75" hidden="false" customHeight="true" outlineLevel="0" collapsed="false">
      <c r="A246" s="29" t="s">
        <v>176</v>
      </c>
      <c r="B246" s="15" t="s">
        <v>33</v>
      </c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</row>
    <row r="247" customFormat="false" ht="15.75" hidden="false" customHeight="true" outlineLevel="0" collapsed="false">
      <c r="A247" s="29"/>
      <c r="B247" s="20" t="s">
        <v>167</v>
      </c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customFormat="false" ht="45" hidden="false" customHeight="true" outlineLevel="0" collapsed="false">
      <c r="A248" s="29"/>
      <c r="B248" s="21" t="s">
        <v>177</v>
      </c>
      <c r="C248" s="21"/>
      <c r="D248" s="21"/>
      <c r="E248" s="21"/>
      <c r="F248" s="21"/>
      <c r="G248" s="21"/>
      <c r="H248" s="21"/>
      <c r="I248" s="22" t="s">
        <v>178</v>
      </c>
      <c r="J248" s="23" t="s">
        <v>21</v>
      </c>
      <c r="K248" s="23" t="s">
        <v>179</v>
      </c>
      <c r="L248" s="23" t="s">
        <v>37</v>
      </c>
      <c r="M248" s="23" t="s">
        <v>180</v>
      </c>
      <c r="N248" s="23" t="s">
        <v>93</v>
      </c>
      <c r="O248" s="23" t="s">
        <v>166</v>
      </c>
      <c r="P248" s="23" t="s">
        <v>33</v>
      </c>
      <c r="Q248" s="23" t="s">
        <v>93</v>
      </c>
      <c r="R248" s="24" t="s">
        <v>181</v>
      </c>
      <c r="S248" s="23" t="s">
        <v>42</v>
      </c>
      <c r="T248" s="23" t="s">
        <v>137</v>
      </c>
      <c r="U248" s="23" t="s">
        <v>99</v>
      </c>
      <c r="V248" s="25" t="s">
        <v>182</v>
      </c>
    </row>
    <row r="249" customFormat="false" ht="15.75" hidden="false" customHeight="true" outlineLevel="0" collapsed="false">
      <c r="A249" s="29"/>
      <c r="B249" s="26" t="s">
        <v>27</v>
      </c>
      <c r="C249" s="27" t="n">
        <f aca="false">SUM(C250:C253)</f>
        <v>462509.018</v>
      </c>
      <c r="D249" s="27" t="n">
        <f aca="false">SUM(D250:D253)</f>
        <v>462509.018</v>
      </c>
      <c r="E249" s="27" t="n">
        <f aca="false">SUM(E250:E253)</f>
        <v>0</v>
      </c>
      <c r="F249" s="27" t="n">
        <f aca="false">SUM(F250:F253)</f>
        <v>0</v>
      </c>
      <c r="G249" s="27" t="n">
        <f aca="false">SUM(G250:G253)</f>
        <v>0</v>
      </c>
      <c r="H249" s="27" t="n">
        <f aca="false">SUM(H250:H253)</f>
        <v>0</v>
      </c>
      <c r="I249" s="22"/>
      <c r="J249" s="23"/>
      <c r="K249" s="23"/>
      <c r="L249" s="23"/>
      <c r="M249" s="23"/>
      <c r="N249" s="23"/>
      <c r="O249" s="23"/>
      <c r="P249" s="23"/>
      <c r="Q249" s="23"/>
      <c r="R249" s="24"/>
      <c r="S249" s="23"/>
      <c r="T249" s="23"/>
      <c r="U249" s="23"/>
      <c r="V249" s="25"/>
    </row>
    <row r="250" customFormat="false" ht="15.75" hidden="false" customHeight="true" outlineLevel="0" collapsed="false">
      <c r="A250" s="29"/>
      <c r="B250" s="26" t="s">
        <v>28</v>
      </c>
      <c r="C250" s="27" t="n">
        <f aca="false">D250+E250+F250+G250+H250</f>
        <v>89169.4</v>
      </c>
      <c r="D250" s="28" t="n">
        <v>89169.4</v>
      </c>
      <c r="E250" s="28"/>
      <c r="F250" s="28"/>
      <c r="G250" s="28"/>
      <c r="H250" s="28"/>
      <c r="I250" s="22"/>
      <c r="J250" s="23"/>
      <c r="K250" s="23"/>
      <c r="L250" s="23"/>
      <c r="M250" s="23"/>
      <c r="N250" s="23"/>
      <c r="O250" s="23"/>
      <c r="P250" s="23"/>
      <c r="Q250" s="23"/>
      <c r="R250" s="24"/>
      <c r="S250" s="23"/>
      <c r="T250" s="23"/>
      <c r="U250" s="23"/>
      <c r="V250" s="25"/>
    </row>
    <row r="251" customFormat="false" ht="15.75" hidden="false" customHeight="true" outlineLevel="0" collapsed="false">
      <c r="A251" s="29"/>
      <c r="B251" s="26" t="s">
        <v>29</v>
      </c>
      <c r="C251" s="27" t="n">
        <f aca="false">D251+E251+F251+G251+H251</f>
        <v>373339.618</v>
      </c>
      <c r="D251" s="28" t="n">
        <v>373339.618</v>
      </c>
      <c r="E251" s="28"/>
      <c r="F251" s="28"/>
      <c r="G251" s="28"/>
      <c r="H251" s="28"/>
      <c r="I251" s="22"/>
      <c r="J251" s="23"/>
      <c r="K251" s="23"/>
      <c r="L251" s="23"/>
      <c r="M251" s="23"/>
      <c r="N251" s="23"/>
      <c r="O251" s="23"/>
      <c r="P251" s="23"/>
      <c r="Q251" s="23"/>
      <c r="R251" s="24"/>
      <c r="S251" s="23"/>
      <c r="T251" s="23"/>
      <c r="U251" s="23"/>
      <c r="V251" s="25"/>
    </row>
    <row r="252" customFormat="false" ht="15.75" hidden="false" customHeight="true" outlineLevel="0" collapsed="false">
      <c r="A252" s="29"/>
      <c r="B252" s="26" t="s">
        <v>30</v>
      </c>
      <c r="C252" s="27" t="n">
        <f aca="false">D252+E252+F252+G252+H252</f>
        <v>0</v>
      </c>
      <c r="D252" s="28"/>
      <c r="E252" s="28"/>
      <c r="F252" s="28"/>
      <c r="G252" s="28"/>
      <c r="H252" s="28"/>
      <c r="I252" s="22"/>
      <c r="J252" s="23"/>
      <c r="K252" s="23"/>
      <c r="L252" s="23"/>
      <c r="M252" s="23"/>
      <c r="N252" s="23"/>
      <c r="O252" s="23"/>
      <c r="P252" s="23"/>
      <c r="Q252" s="23"/>
      <c r="R252" s="24"/>
      <c r="S252" s="23"/>
      <c r="T252" s="23"/>
      <c r="U252" s="23"/>
      <c r="V252" s="25"/>
    </row>
    <row r="253" customFormat="false" ht="15.75" hidden="false" customHeight="true" outlineLevel="0" collapsed="false">
      <c r="A253" s="29"/>
      <c r="B253" s="26" t="s">
        <v>31</v>
      </c>
      <c r="C253" s="27" t="n">
        <f aca="false">D253+E253+F253+G253+H253</f>
        <v>0</v>
      </c>
      <c r="D253" s="28"/>
      <c r="E253" s="28"/>
      <c r="F253" s="28"/>
      <c r="G253" s="28"/>
      <c r="H253" s="28"/>
      <c r="I253" s="22"/>
      <c r="J253" s="23"/>
      <c r="K253" s="23"/>
      <c r="L253" s="23"/>
      <c r="M253" s="23"/>
      <c r="N253" s="23"/>
      <c r="O253" s="23"/>
      <c r="P253" s="23"/>
      <c r="Q253" s="23"/>
      <c r="R253" s="24"/>
      <c r="S253" s="23"/>
      <c r="T253" s="23"/>
      <c r="U253" s="23"/>
      <c r="V253" s="25"/>
    </row>
    <row r="254" customFormat="false" ht="15.75" hidden="false" customHeight="true" outlineLevel="0" collapsed="false">
      <c r="A254" s="29" t="s">
        <v>183</v>
      </c>
      <c r="B254" s="15" t="s">
        <v>33</v>
      </c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</row>
    <row r="255" customFormat="false" ht="15.75" hidden="false" customHeight="true" outlineLevel="0" collapsed="false">
      <c r="A255" s="29"/>
      <c r="B255" s="20" t="s">
        <v>167</v>
      </c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customFormat="false" ht="45" hidden="false" customHeight="true" outlineLevel="0" collapsed="false">
      <c r="A256" s="29"/>
      <c r="B256" s="26" t="s">
        <v>184</v>
      </c>
      <c r="C256" s="26"/>
      <c r="D256" s="26"/>
      <c r="E256" s="26"/>
      <c r="F256" s="26"/>
      <c r="G256" s="26"/>
      <c r="H256" s="26"/>
      <c r="I256" s="23" t="s">
        <v>178</v>
      </c>
      <c r="J256" s="23" t="s">
        <v>22</v>
      </c>
      <c r="K256" s="23" t="s">
        <v>152</v>
      </c>
      <c r="L256" s="23" t="s">
        <v>37</v>
      </c>
      <c r="M256" s="23" t="s">
        <v>185</v>
      </c>
      <c r="N256" s="23" t="s">
        <v>93</v>
      </c>
      <c r="O256" s="23" t="s">
        <v>166</v>
      </c>
      <c r="P256" s="23" t="s">
        <v>93</v>
      </c>
      <c r="Q256" s="23" t="s">
        <v>93</v>
      </c>
      <c r="R256" s="24" t="s">
        <v>186</v>
      </c>
      <c r="S256" s="23" t="s">
        <v>42</v>
      </c>
      <c r="T256" s="23" t="s">
        <v>174</v>
      </c>
      <c r="U256" s="23" t="s">
        <v>99</v>
      </c>
      <c r="V256" s="25" t="s">
        <v>187</v>
      </c>
    </row>
    <row r="257" customFormat="false" ht="15.75" hidden="false" customHeight="true" outlineLevel="0" collapsed="false">
      <c r="A257" s="29"/>
      <c r="B257" s="26" t="s">
        <v>27</v>
      </c>
      <c r="C257" s="27" t="n">
        <f aca="false">SUM(C258:C261)</f>
        <v>1297288.872</v>
      </c>
      <c r="D257" s="27" t="n">
        <f aca="false">SUM(D258:D261)</f>
        <v>605892.4</v>
      </c>
      <c r="E257" s="27" t="n">
        <f aca="false">SUM(E258:E261)</f>
        <v>691396.472</v>
      </c>
      <c r="F257" s="27" t="n">
        <f aca="false">SUM(F258:F261)</f>
        <v>0</v>
      </c>
      <c r="G257" s="27" t="n">
        <f aca="false">SUM(G258:G261)</f>
        <v>0</v>
      </c>
      <c r="H257" s="27" t="n">
        <f aca="false">SUM(H258:H261)</f>
        <v>0</v>
      </c>
      <c r="I257" s="23"/>
      <c r="J257" s="23"/>
      <c r="K257" s="23"/>
      <c r="L257" s="23"/>
      <c r="M257" s="23"/>
      <c r="N257" s="23"/>
      <c r="O257" s="23"/>
      <c r="P257" s="23"/>
      <c r="Q257" s="23"/>
      <c r="R257" s="24"/>
      <c r="S257" s="23"/>
      <c r="T257" s="23"/>
      <c r="U257" s="23"/>
      <c r="V257" s="25"/>
    </row>
    <row r="258" customFormat="false" ht="15.75" hidden="false" customHeight="true" outlineLevel="0" collapsed="false">
      <c r="A258" s="29"/>
      <c r="B258" s="26" t="s">
        <v>28</v>
      </c>
      <c r="C258" s="27" t="n">
        <f aca="false">D258+E258+F258+G258+H258</f>
        <v>593432.1</v>
      </c>
      <c r="D258" s="28" t="n">
        <v>231392.4</v>
      </c>
      <c r="E258" s="28" t="n">
        <v>362039.7</v>
      </c>
      <c r="F258" s="28"/>
      <c r="G258" s="28"/>
      <c r="H258" s="28"/>
      <c r="I258" s="23"/>
      <c r="J258" s="23"/>
      <c r="K258" s="23"/>
      <c r="L258" s="23"/>
      <c r="M258" s="23"/>
      <c r="N258" s="23"/>
      <c r="O258" s="23"/>
      <c r="P258" s="23"/>
      <c r="Q258" s="23"/>
      <c r="R258" s="24"/>
      <c r="S258" s="23"/>
      <c r="T258" s="23"/>
      <c r="U258" s="23"/>
      <c r="V258" s="25"/>
    </row>
    <row r="259" customFormat="false" ht="15.75" hidden="false" customHeight="true" outlineLevel="0" collapsed="false">
      <c r="A259" s="29"/>
      <c r="B259" s="26" t="s">
        <v>29</v>
      </c>
      <c r="C259" s="27" t="n">
        <f aca="false">D259+E259+F259+G259+H259</f>
        <v>703856.772</v>
      </c>
      <c r="D259" s="28" t="n">
        <v>374500</v>
      </c>
      <c r="E259" s="28" t="n">
        <v>329356.772</v>
      </c>
      <c r="F259" s="28"/>
      <c r="G259" s="28"/>
      <c r="H259" s="28"/>
      <c r="I259" s="23"/>
      <c r="J259" s="23"/>
      <c r="K259" s="23"/>
      <c r="L259" s="23"/>
      <c r="M259" s="23"/>
      <c r="N259" s="23"/>
      <c r="O259" s="23"/>
      <c r="P259" s="23"/>
      <c r="Q259" s="23"/>
      <c r="R259" s="24"/>
      <c r="S259" s="23"/>
      <c r="T259" s="23"/>
      <c r="U259" s="23"/>
      <c r="V259" s="25"/>
    </row>
    <row r="260" customFormat="false" ht="15.75" hidden="false" customHeight="true" outlineLevel="0" collapsed="false">
      <c r="A260" s="29"/>
      <c r="B260" s="26" t="s">
        <v>30</v>
      </c>
      <c r="C260" s="27" t="n">
        <f aca="false">D260+E260+F260+G260+H260</f>
        <v>0</v>
      </c>
      <c r="D260" s="28"/>
      <c r="E260" s="28"/>
      <c r="F260" s="28"/>
      <c r="G260" s="28"/>
      <c r="H260" s="28"/>
      <c r="I260" s="23"/>
      <c r="J260" s="23"/>
      <c r="K260" s="23"/>
      <c r="L260" s="23"/>
      <c r="M260" s="23"/>
      <c r="N260" s="23"/>
      <c r="O260" s="23"/>
      <c r="P260" s="23"/>
      <c r="Q260" s="23"/>
      <c r="R260" s="24"/>
      <c r="S260" s="23"/>
      <c r="T260" s="23"/>
      <c r="U260" s="23"/>
      <c r="V260" s="25"/>
    </row>
    <row r="261" customFormat="false" ht="15.75" hidden="false" customHeight="true" outlineLevel="0" collapsed="false">
      <c r="A261" s="29"/>
      <c r="B261" s="26" t="s">
        <v>31</v>
      </c>
      <c r="C261" s="27" t="n">
        <f aca="false">D261+E261+F261+G261+H261</f>
        <v>0</v>
      </c>
      <c r="D261" s="28"/>
      <c r="E261" s="28"/>
      <c r="F261" s="28"/>
      <c r="G261" s="28"/>
      <c r="H261" s="28"/>
      <c r="I261" s="23"/>
      <c r="J261" s="23"/>
      <c r="K261" s="23"/>
      <c r="L261" s="23"/>
      <c r="M261" s="23"/>
      <c r="N261" s="23"/>
      <c r="O261" s="23"/>
      <c r="P261" s="23"/>
      <c r="Q261" s="23"/>
      <c r="R261" s="24"/>
      <c r="S261" s="23"/>
      <c r="T261" s="23"/>
      <c r="U261" s="23"/>
      <c r="V261" s="25"/>
    </row>
    <row r="262" customFormat="false" ht="15.75" hidden="false" customHeight="true" outlineLevel="0" collapsed="false">
      <c r="A262" s="29" t="s">
        <v>188</v>
      </c>
      <c r="B262" s="15" t="s">
        <v>33</v>
      </c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</row>
    <row r="263" customFormat="false" ht="15.75" hidden="false" customHeight="true" outlineLevel="0" collapsed="false">
      <c r="A263" s="29"/>
      <c r="B263" s="20" t="s">
        <v>189</v>
      </c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customFormat="false" ht="45" hidden="false" customHeight="true" outlineLevel="0" collapsed="false">
      <c r="A264" s="29"/>
      <c r="B264" s="26" t="s">
        <v>190</v>
      </c>
      <c r="C264" s="26"/>
      <c r="D264" s="26"/>
      <c r="E264" s="26"/>
      <c r="F264" s="26"/>
      <c r="G264" s="26"/>
      <c r="H264" s="26"/>
      <c r="I264" s="34"/>
      <c r="J264" s="23" t="s">
        <v>21</v>
      </c>
      <c r="K264" s="23" t="s">
        <v>83</v>
      </c>
      <c r="L264" s="23" t="s">
        <v>37</v>
      </c>
      <c r="M264" s="23" t="s">
        <v>191</v>
      </c>
      <c r="N264" s="23" t="s">
        <v>93</v>
      </c>
      <c r="O264" s="23" t="s">
        <v>166</v>
      </c>
      <c r="P264" s="23" t="s">
        <v>93</v>
      </c>
      <c r="Q264" s="23" t="s">
        <v>93</v>
      </c>
      <c r="R264" s="24" t="s">
        <v>192</v>
      </c>
      <c r="S264" s="23" t="s">
        <v>42</v>
      </c>
      <c r="T264" s="23" t="s">
        <v>61</v>
      </c>
      <c r="U264" s="23" t="s">
        <v>44</v>
      </c>
      <c r="V264" s="25"/>
    </row>
    <row r="265" customFormat="false" ht="15.75" hidden="false" customHeight="true" outlineLevel="0" collapsed="false">
      <c r="A265" s="29"/>
      <c r="B265" s="26" t="s">
        <v>27</v>
      </c>
      <c r="C265" s="27" t="n">
        <f aca="false">SUM(C266:C269)</f>
        <v>100000</v>
      </c>
      <c r="D265" s="27" t="n">
        <f aca="false">SUM(D266:D269)</f>
        <v>100000</v>
      </c>
      <c r="E265" s="27" t="n">
        <f aca="false">SUM(E266:E269)</f>
        <v>0</v>
      </c>
      <c r="F265" s="27" t="n">
        <f aca="false">SUM(F266:F269)</f>
        <v>0</v>
      </c>
      <c r="G265" s="27" t="n">
        <f aca="false">SUM(G266:G269)</f>
        <v>0</v>
      </c>
      <c r="H265" s="27" t="n">
        <f aca="false">SUM(H266:H269)</f>
        <v>0</v>
      </c>
      <c r="I265" s="34"/>
      <c r="J265" s="23"/>
      <c r="K265" s="23"/>
      <c r="L265" s="23"/>
      <c r="M265" s="23"/>
      <c r="N265" s="23"/>
      <c r="O265" s="23"/>
      <c r="P265" s="23"/>
      <c r="Q265" s="23"/>
      <c r="R265" s="24"/>
      <c r="S265" s="23"/>
      <c r="T265" s="23"/>
      <c r="U265" s="23"/>
      <c r="V265" s="25"/>
    </row>
    <row r="266" customFormat="false" ht="15.75" hidden="false" customHeight="true" outlineLevel="0" collapsed="false">
      <c r="A266" s="29"/>
      <c r="B266" s="26" t="s">
        <v>28</v>
      </c>
      <c r="C266" s="27" t="n">
        <f aca="false">SUM(D266:H266)</f>
        <v>0</v>
      </c>
      <c r="D266" s="27"/>
      <c r="E266" s="27"/>
      <c r="F266" s="27"/>
      <c r="G266" s="27"/>
      <c r="H266" s="28"/>
      <c r="I266" s="34"/>
      <c r="J266" s="23"/>
      <c r="K266" s="23"/>
      <c r="L266" s="23"/>
      <c r="M266" s="23"/>
      <c r="N266" s="23"/>
      <c r="O266" s="23"/>
      <c r="P266" s="23"/>
      <c r="Q266" s="23"/>
      <c r="R266" s="24"/>
      <c r="S266" s="23"/>
      <c r="T266" s="23"/>
      <c r="U266" s="23"/>
      <c r="V266" s="25"/>
    </row>
    <row r="267" customFormat="false" ht="15.75" hidden="false" customHeight="true" outlineLevel="0" collapsed="false">
      <c r="A267" s="29"/>
      <c r="B267" s="26" t="s">
        <v>29</v>
      </c>
      <c r="C267" s="27" t="n">
        <f aca="false">SUM(D267:H267)</f>
        <v>100000</v>
      </c>
      <c r="D267" s="27" t="n">
        <v>100000</v>
      </c>
      <c r="E267" s="27"/>
      <c r="F267" s="27"/>
      <c r="G267" s="27"/>
      <c r="H267" s="28"/>
      <c r="I267" s="34"/>
      <c r="J267" s="23"/>
      <c r="K267" s="23"/>
      <c r="L267" s="23"/>
      <c r="M267" s="23"/>
      <c r="N267" s="23"/>
      <c r="O267" s="23"/>
      <c r="P267" s="23"/>
      <c r="Q267" s="23"/>
      <c r="R267" s="24"/>
      <c r="S267" s="23"/>
      <c r="T267" s="23"/>
      <c r="U267" s="23"/>
      <c r="V267" s="25"/>
    </row>
    <row r="268" customFormat="false" ht="15.75" hidden="false" customHeight="true" outlineLevel="0" collapsed="false">
      <c r="A268" s="29"/>
      <c r="B268" s="26" t="s">
        <v>30</v>
      </c>
      <c r="C268" s="27" t="n">
        <f aca="false">SUM(D268:H268)</f>
        <v>0</v>
      </c>
      <c r="D268" s="28"/>
      <c r="E268" s="28"/>
      <c r="F268" s="28"/>
      <c r="G268" s="28"/>
      <c r="H268" s="28"/>
      <c r="I268" s="34"/>
      <c r="J268" s="23"/>
      <c r="K268" s="23"/>
      <c r="L268" s="23"/>
      <c r="M268" s="23"/>
      <c r="N268" s="23"/>
      <c r="O268" s="23"/>
      <c r="P268" s="23"/>
      <c r="Q268" s="23"/>
      <c r="R268" s="24"/>
      <c r="S268" s="23"/>
      <c r="T268" s="23"/>
      <c r="U268" s="23"/>
      <c r="V268" s="25"/>
    </row>
    <row r="269" customFormat="false" ht="15.75" hidden="false" customHeight="true" outlineLevel="0" collapsed="false">
      <c r="A269" s="29"/>
      <c r="B269" s="26" t="s">
        <v>31</v>
      </c>
      <c r="C269" s="27" t="n">
        <f aca="false">SUM(D269:H269)</f>
        <v>0</v>
      </c>
      <c r="D269" s="28"/>
      <c r="E269" s="28"/>
      <c r="F269" s="28"/>
      <c r="G269" s="28"/>
      <c r="H269" s="28"/>
      <c r="I269" s="34"/>
      <c r="J269" s="23"/>
      <c r="K269" s="23"/>
      <c r="L269" s="23"/>
      <c r="M269" s="23"/>
      <c r="N269" s="23"/>
      <c r="O269" s="23"/>
      <c r="P269" s="23"/>
      <c r="Q269" s="23"/>
      <c r="R269" s="24"/>
      <c r="S269" s="23"/>
      <c r="T269" s="23"/>
      <c r="U269" s="23"/>
      <c r="V269" s="25"/>
    </row>
    <row r="270" customFormat="false" ht="15.75" hidden="false" customHeight="true" outlineLevel="0" collapsed="false">
      <c r="A270" s="14" t="n">
        <v>3</v>
      </c>
      <c r="B270" s="20" t="s">
        <v>193</v>
      </c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customFormat="false" ht="15.75" hidden="false" customHeight="true" outlineLevel="0" collapsed="false">
      <c r="A271" s="14"/>
      <c r="B271" s="16" t="s">
        <v>27</v>
      </c>
      <c r="C271" s="17" t="n">
        <f aca="false">SUM(C272:C275)</f>
        <v>1044869.29</v>
      </c>
      <c r="D271" s="17" t="n">
        <f aca="false">SUM(D272:D275)</f>
        <v>554723.5</v>
      </c>
      <c r="E271" s="17" t="n">
        <f aca="false">SUM(E272:E275)</f>
        <v>490145.79</v>
      </c>
      <c r="F271" s="17" t="n">
        <f aca="false">SUM(F272:F275)</f>
        <v>0</v>
      </c>
      <c r="G271" s="17" t="n">
        <f aca="false">SUM(G272:G275)</f>
        <v>0</v>
      </c>
      <c r="H271" s="17" t="n">
        <f aca="false">SUM(H272:H275)</f>
        <v>0</v>
      </c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customFormat="false" ht="15.75" hidden="false" customHeight="true" outlineLevel="0" collapsed="false">
      <c r="A272" s="14"/>
      <c r="B272" s="16" t="s">
        <v>28</v>
      </c>
      <c r="C272" s="17" t="n">
        <f aca="false">D272+E272+F272+G272+H272</f>
        <v>878662</v>
      </c>
      <c r="D272" s="17" t="n">
        <f aca="false">D280+D288+D296</f>
        <v>432023.5</v>
      </c>
      <c r="E272" s="17" t="n">
        <f aca="false">E280+E288+E296</f>
        <v>446638.5</v>
      </c>
      <c r="F272" s="17" t="n">
        <f aca="false">F280+F288+F296</f>
        <v>0</v>
      </c>
      <c r="G272" s="17" t="n">
        <f aca="false">G280+G288+G296</f>
        <v>0</v>
      </c>
      <c r="H272" s="17" t="n">
        <f aca="false">H280+H288+H296</f>
        <v>0</v>
      </c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customFormat="false" ht="15.75" hidden="false" customHeight="true" outlineLevel="0" collapsed="false">
      <c r="A273" s="14"/>
      <c r="B273" s="16" t="s">
        <v>29</v>
      </c>
      <c r="C273" s="17" t="n">
        <f aca="false">D273+E273+F273+G273+H273</f>
        <v>166207.29</v>
      </c>
      <c r="D273" s="17" t="n">
        <f aca="false">D281+D289+D297</f>
        <v>122700</v>
      </c>
      <c r="E273" s="17" t="n">
        <f aca="false">E281+E289+E297</f>
        <v>43507.29</v>
      </c>
      <c r="F273" s="17" t="n">
        <f aca="false">F281+F289+F297</f>
        <v>0</v>
      </c>
      <c r="G273" s="17" t="n">
        <f aca="false">G281+G289+G297</f>
        <v>0</v>
      </c>
      <c r="H273" s="17" t="n">
        <f aca="false">H281+H289+H297</f>
        <v>0</v>
      </c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customFormat="false" ht="15.75" hidden="false" customHeight="true" outlineLevel="0" collapsed="false">
      <c r="A274" s="14"/>
      <c r="B274" s="16" t="s">
        <v>30</v>
      </c>
      <c r="C274" s="17" t="n">
        <f aca="false">D274+E274+F274+G274+H274</f>
        <v>0</v>
      </c>
      <c r="D274" s="17" t="n">
        <f aca="false">D282+D290+D298</f>
        <v>0</v>
      </c>
      <c r="E274" s="17" t="n">
        <f aca="false">E282+E290+E298</f>
        <v>0</v>
      </c>
      <c r="F274" s="17" t="n">
        <f aca="false">F282+F290+F298</f>
        <v>0</v>
      </c>
      <c r="G274" s="17" t="n">
        <f aca="false">G282+G290+G298</f>
        <v>0</v>
      </c>
      <c r="H274" s="17" t="n">
        <f aca="false">H282+H290+H298</f>
        <v>0</v>
      </c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customFormat="false" ht="15.75" hidden="false" customHeight="true" outlineLevel="0" collapsed="false">
      <c r="A275" s="14"/>
      <c r="B275" s="16" t="s">
        <v>31</v>
      </c>
      <c r="C275" s="17" t="n">
        <f aca="false">D275+E275+F275+G275+H275</f>
        <v>0</v>
      </c>
      <c r="D275" s="17" t="n">
        <f aca="false">D283+D291+D299</f>
        <v>0</v>
      </c>
      <c r="E275" s="17" t="n">
        <f aca="false">E283+E291+E299</f>
        <v>0</v>
      </c>
      <c r="F275" s="17" t="n">
        <f aca="false">F283+F291+F299</f>
        <v>0</v>
      </c>
      <c r="G275" s="17" t="n">
        <f aca="false">G283+G291+G299</f>
        <v>0</v>
      </c>
      <c r="H275" s="17" t="n">
        <f aca="false">H283+H291+H299</f>
        <v>0</v>
      </c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customFormat="false" ht="15.75" hidden="false" customHeight="true" outlineLevel="0" collapsed="false">
      <c r="A276" s="29" t="s">
        <v>194</v>
      </c>
      <c r="B276" s="15" t="s">
        <v>33</v>
      </c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</row>
    <row r="277" customFormat="false" ht="15.75" hidden="false" customHeight="true" outlineLevel="0" collapsed="false">
      <c r="A277" s="29"/>
      <c r="B277" s="20" t="s">
        <v>195</v>
      </c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customFormat="false" ht="45" hidden="false" customHeight="true" outlineLevel="0" collapsed="false">
      <c r="A278" s="29"/>
      <c r="B278" s="21" t="s">
        <v>196</v>
      </c>
      <c r="C278" s="21"/>
      <c r="D278" s="21"/>
      <c r="E278" s="21"/>
      <c r="F278" s="21"/>
      <c r="G278" s="21"/>
      <c r="H278" s="21"/>
      <c r="I278" s="31"/>
      <c r="J278" s="23" t="s">
        <v>22</v>
      </c>
      <c r="K278" s="23"/>
      <c r="L278" s="23" t="s">
        <v>37</v>
      </c>
      <c r="M278" s="23" t="s">
        <v>197</v>
      </c>
      <c r="N278" s="23" t="s">
        <v>93</v>
      </c>
      <c r="O278" s="23" t="s">
        <v>198</v>
      </c>
      <c r="P278" s="23" t="s">
        <v>33</v>
      </c>
      <c r="Q278" s="23" t="s">
        <v>93</v>
      </c>
      <c r="R278" s="24" t="s">
        <v>199</v>
      </c>
      <c r="S278" s="23" t="s">
        <v>42</v>
      </c>
      <c r="T278" s="23" t="s">
        <v>174</v>
      </c>
      <c r="U278" s="23" t="s">
        <v>99</v>
      </c>
      <c r="V278" s="25" t="s">
        <v>200</v>
      </c>
    </row>
    <row r="279" customFormat="false" ht="15.75" hidden="false" customHeight="true" outlineLevel="0" collapsed="false">
      <c r="A279" s="29"/>
      <c r="B279" s="26" t="s">
        <v>27</v>
      </c>
      <c r="C279" s="27" t="n">
        <f aca="false">SUM(C280:C283)</f>
        <v>984869.29</v>
      </c>
      <c r="D279" s="27" t="n">
        <f aca="false">SUM(D280:D283)</f>
        <v>494723.5</v>
      </c>
      <c r="E279" s="27" t="n">
        <f aca="false">SUM(E280:E283)</f>
        <v>490145.79</v>
      </c>
      <c r="F279" s="27" t="n">
        <f aca="false">SUM(F280:F283)</f>
        <v>0</v>
      </c>
      <c r="G279" s="27" t="n">
        <f aca="false">SUM(G280:G283)</f>
        <v>0</v>
      </c>
      <c r="H279" s="27" t="n">
        <f aca="false">SUM(H280:H283)</f>
        <v>0</v>
      </c>
      <c r="I279" s="31"/>
      <c r="J279" s="23"/>
      <c r="K279" s="23"/>
      <c r="L279" s="23"/>
      <c r="M279" s="23"/>
      <c r="N279" s="23"/>
      <c r="O279" s="23"/>
      <c r="P279" s="23"/>
      <c r="Q279" s="23"/>
      <c r="R279" s="24"/>
      <c r="S279" s="23"/>
      <c r="T279" s="23"/>
      <c r="U279" s="23"/>
      <c r="V279" s="25"/>
    </row>
    <row r="280" customFormat="false" ht="15.75" hidden="false" customHeight="true" outlineLevel="0" collapsed="false">
      <c r="A280" s="29"/>
      <c r="B280" s="26" t="s">
        <v>28</v>
      </c>
      <c r="C280" s="27" t="n">
        <f aca="false">D280+E280+F280+G280+H280</f>
        <v>878662</v>
      </c>
      <c r="D280" s="28" t="n">
        <v>432023.5</v>
      </c>
      <c r="E280" s="28" t="n">
        <v>446638.5</v>
      </c>
      <c r="F280" s="28"/>
      <c r="G280" s="28"/>
      <c r="H280" s="28"/>
      <c r="I280" s="31"/>
      <c r="J280" s="23"/>
      <c r="K280" s="23"/>
      <c r="L280" s="23"/>
      <c r="M280" s="23"/>
      <c r="N280" s="23"/>
      <c r="O280" s="23"/>
      <c r="P280" s="23"/>
      <c r="Q280" s="23"/>
      <c r="R280" s="24"/>
      <c r="S280" s="23"/>
      <c r="T280" s="23"/>
      <c r="U280" s="23"/>
      <c r="V280" s="25"/>
    </row>
    <row r="281" customFormat="false" ht="15.75" hidden="false" customHeight="true" outlineLevel="0" collapsed="false">
      <c r="A281" s="29"/>
      <c r="B281" s="26" t="s">
        <v>29</v>
      </c>
      <c r="C281" s="27" t="n">
        <f aca="false">D281+E281+F281+G281+H281</f>
        <v>106207.29</v>
      </c>
      <c r="D281" s="28" t="n">
        <v>62700</v>
      </c>
      <c r="E281" s="28" t="n">
        <v>43507.29</v>
      </c>
      <c r="F281" s="28"/>
      <c r="G281" s="28"/>
      <c r="H281" s="28"/>
      <c r="I281" s="31"/>
      <c r="J281" s="23"/>
      <c r="K281" s="23"/>
      <c r="L281" s="23"/>
      <c r="M281" s="23"/>
      <c r="N281" s="23"/>
      <c r="O281" s="23"/>
      <c r="P281" s="23"/>
      <c r="Q281" s="23"/>
      <c r="R281" s="24"/>
      <c r="S281" s="23"/>
      <c r="T281" s="23"/>
      <c r="U281" s="23"/>
      <c r="V281" s="25"/>
    </row>
    <row r="282" customFormat="false" ht="15.75" hidden="false" customHeight="true" outlineLevel="0" collapsed="false">
      <c r="A282" s="29"/>
      <c r="B282" s="26" t="s">
        <v>30</v>
      </c>
      <c r="C282" s="27" t="n">
        <f aca="false">D282+E282+F282+G282+H282</f>
        <v>0</v>
      </c>
      <c r="D282" s="28"/>
      <c r="E282" s="28"/>
      <c r="F282" s="28"/>
      <c r="G282" s="28"/>
      <c r="H282" s="28"/>
      <c r="I282" s="31"/>
      <c r="J282" s="23"/>
      <c r="K282" s="23"/>
      <c r="L282" s="23"/>
      <c r="M282" s="23"/>
      <c r="N282" s="23"/>
      <c r="O282" s="23"/>
      <c r="P282" s="23"/>
      <c r="Q282" s="23"/>
      <c r="R282" s="24"/>
      <c r="S282" s="23"/>
      <c r="T282" s="23"/>
      <c r="U282" s="23"/>
      <c r="V282" s="25"/>
    </row>
    <row r="283" customFormat="false" ht="15.75" hidden="false" customHeight="true" outlineLevel="0" collapsed="false">
      <c r="A283" s="29"/>
      <c r="B283" s="26" t="s">
        <v>31</v>
      </c>
      <c r="C283" s="27" t="n">
        <f aca="false">D283+E283+F283+G283+H283</f>
        <v>0</v>
      </c>
      <c r="D283" s="28"/>
      <c r="E283" s="28"/>
      <c r="F283" s="28"/>
      <c r="G283" s="28"/>
      <c r="H283" s="28"/>
      <c r="I283" s="31"/>
      <c r="J283" s="23"/>
      <c r="K283" s="23"/>
      <c r="L283" s="23"/>
      <c r="M283" s="23"/>
      <c r="N283" s="23"/>
      <c r="O283" s="23"/>
      <c r="P283" s="23"/>
      <c r="Q283" s="23"/>
      <c r="R283" s="24"/>
      <c r="S283" s="23"/>
      <c r="T283" s="23"/>
      <c r="U283" s="23"/>
      <c r="V283" s="25"/>
    </row>
    <row r="284" customFormat="false" ht="15.75" hidden="false" customHeight="true" outlineLevel="0" collapsed="false">
      <c r="A284" s="29" t="s">
        <v>201</v>
      </c>
      <c r="B284" s="15" t="s">
        <v>33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</row>
    <row r="285" customFormat="false" ht="15.75" hidden="false" customHeight="true" outlineLevel="0" collapsed="false">
      <c r="A285" s="29"/>
      <c r="B285" s="15" t="s">
        <v>195</v>
      </c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</row>
    <row r="286" customFormat="false" ht="45" hidden="false" customHeight="true" outlineLevel="0" collapsed="false">
      <c r="A286" s="29"/>
      <c r="B286" s="26" t="s">
        <v>202</v>
      </c>
      <c r="C286" s="26"/>
      <c r="D286" s="26"/>
      <c r="E286" s="26"/>
      <c r="F286" s="26"/>
      <c r="G286" s="26"/>
      <c r="H286" s="26"/>
      <c r="I286" s="35"/>
      <c r="J286" s="36"/>
      <c r="K286" s="36" t="n">
        <v>2023</v>
      </c>
      <c r="L286" s="23" t="s">
        <v>37</v>
      </c>
      <c r="M286" s="36"/>
      <c r="N286" s="36" t="s">
        <v>93</v>
      </c>
      <c r="O286" s="36" t="s">
        <v>198</v>
      </c>
      <c r="P286" s="36" t="s">
        <v>93</v>
      </c>
      <c r="Q286" s="36" t="s">
        <v>93</v>
      </c>
      <c r="R286" s="36" t="s">
        <v>203</v>
      </c>
      <c r="S286" s="36" t="s">
        <v>42</v>
      </c>
      <c r="T286" s="36" t="s">
        <v>174</v>
      </c>
      <c r="U286" s="36" t="s">
        <v>163</v>
      </c>
      <c r="V286" s="37"/>
    </row>
    <row r="287" customFormat="false" ht="15.75" hidden="false" customHeight="true" outlineLevel="0" collapsed="false">
      <c r="A287" s="29"/>
      <c r="B287" s="26" t="s">
        <v>27</v>
      </c>
      <c r="C287" s="27" t="n">
        <f aca="false">SUM(C288:C291)</f>
        <v>20000</v>
      </c>
      <c r="D287" s="27" t="n">
        <f aca="false">SUM(D288:D291)</f>
        <v>20000</v>
      </c>
      <c r="E287" s="27" t="n">
        <f aca="false">SUM(E288:E291)</f>
        <v>0</v>
      </c>
      <c r="F287" s="27" t="n">
        <f aca="false">SUM(F288:F291)</f>
        <v>0</v>
      </c>
      <c r="G287" s="27" t="n">
        <f aca="false">SUM(G288:G291)</f>
        <v>0</v>
      </c>
      <c r="H287" s="27" t="n">
        <f aca="false">SUM(H288:H291)</f>
        <v>0</v>
      </c>
      <c r="I287" s="35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7"/>
    </row>
    <row r="288" customFormat="false" ht="15.75" hidden="false" customHeight="true" outlineLevel="0" collapsed="false">
      <c r="A288" s="29"/>
      <c r="B288" s="26" t="s">
        <v>28</v>
      </c>
      <c r="C288" s="27" t="n">
        <f aca="false">SUM(D288:H288)</f>
        <v>0</v>
      </c>
      <c r="D288" s="28"/>
      <c r="E288" s="28"/>
      <c r="F288" s="28"/>
      <c r="G288" s="28"/>
      <c r="H288" s="28"/>
      <c r="I288" s="35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7"/>
    </row>
    <row r="289" customFormat="false" ht="15.75" hidden="false" customHeight="true" outlineLevel="0" collapsed="false">
      <c r="A289" s="29"/>
      <c r="B289" s="26" t="s">
        <v>29</v>
      </c>
      <c r="C289" s="27" t="n">
        <f aca="false">SUM(D289:H289)</f>
        <v>20000</v>
      </c>
      <c r="D289" s="28" t="n">
        <v>20000</v>
      </c>
      <c r="E289" s="28"/>
      <c r="F289" s="28"/>
      <c r="G289" s="28"/>
      <c r="H289" s="28"/>
      <c r="I289" s="35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7"/>
    </row>
    <row r="290" customFormat="false" ht="15.75" hidden="false" customHeight="true" outlineLevel="0" collapsed="false">
      <c r="A290" s="29"/>
      <c r="B290" s="26" t="s">
        <v>30</v>
      </c>
      <c r="C290" s="27" t="n">
        <f aca="false">SUM(D290:H290)</f>
        <v>0</v>
      </c>
      <c r="D290" s="28"/>
      <c r="E290" s="28"/>
      <c r="F290" s="28"/>
      <c r="G290" s="28"/>
      <c r="H290" s="28"/>
      <c r="I290" s="35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7"/>
    </row>
    <row r="291" customFormat="false" ht="15.75" hidden="false" customHeight="true" outlineLevel="0" collapsed="false">
      <c r="A291" s="29"/>
      <c r="B291" s="26" t="s">
        <v>31</v>
      </c>
      <c r="C291" s="27" t="n">
        <f aca="false">SUM(D291:H291)</f>
        <v>0</v>
      </c>
      <c r="D291" s="28"/>
      <c r="E291" s="28"/>
      <c r="F291" s="28"/>
      <c r="G291" s="28"/>
      <c r="H291" s="28"/>
      <c r="I291" s="35"/>
      <c r="J291" s="36"/>
      <c r="K291" s="36"/>
      <c r="L291" s="23"/>
      <c r="M291" s="36"/>
      <c r="N291" s="36"/>
      <c r="O291" s="36"/>
      <c r="P291" s="36"/>
      <c r="Q291" s="36"/>
      <c r="R291" s="36"/>
      <c r="S291" s="36"/>
      <c r="T291" s="36"/>
      <c r="U291" s="36"/>
      <c r="V291" s="37"/>
    </row>
    <row r="292" customFormat="false" ht="15.75" hidden="false" customHeight="true" outlineLevel="0" collapsed="false">
      <c r="A292" s="29" t="s">
        <v>204</v>
      </c>
      <c r="B292" s="15" t="s">
        <v>33</v>
      </c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</row>
    <row r="293" customFormat="false" ht="15.75" hidden="false" customHeight="true" outlineLevel="0" collapsed="false">
      <c r="A293" s="29"/>
      <c r="B293" s="20" t="s">
        <v>195</v>
      </c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customFormat="false" ht="45" hidden="false" customHeight="true" outlineLevel="0" collapsed="false">
      <c r="A294" s="29"/>
      <c r="B294" s="21" t="s">
        <v>205</v>
      </c>
      <c r="C294" s="21"/>
      <c r="D294" s="21"/>
      <c r="E294" s="21"/>
      <c r="F294" s="21"/>
      <c r="G294" s="21"/>
      <c r="H294" s="21"/>
      <c r="I294" s="38"/>
      <c r="J294" s="36" t="s">
        <v>21</v>
      </c>
      <c r="K294" s="36"/>
      <c r="L294" s="36" t="s">
        <v>37</v>
      </c>
      <c r="M294" s="36" t="s">
        <v>206</v>
      </c>
      <c r="N294" s="36" t="s">
        <v>93</v>
      </c>
      <c r="O294" s="36" t="s">
        <v>198</v>
      </c>
      <c r="P294" s="36" t="s">
        <v>33</v>
      </c>
      <c r="Q294" s="36" t="s">
        <v>93</v>
      </c>
      <c r="R294" s="36" t="s">
        <v>207</v>
      </c>
      <c r="S294" s="36" t="s">
        <v>42</v>
      </c>
      <c r="T294" s="36" t="s">
        <v>208</v>
      </c>
      <c r="U294" s="36" t="s">
        <v>209</v>
      </c>
      <c r="V294" s="37" t="s">
        <v>210</v>
      </c>
    </row>
    <row r="295" customFormat="false" ht="15.75" hidden="false" customHeight="true" outlineLevel="0" collapsed="false">
      <c r="A295" s="29"/>
      <c r="B295" s="26" t="s">
        <v>27</v>
      </c>
      <c r="C295" s="27" t="n">
        <f aca="false">SUM(C296:C299)</f>
        <v>40000</v>
      </c>
      <c r="D295" s="27" t="n">
        <f aca="false">SUM(D296:D299)</f>
        <v>40000</v>
      </c>
      <c r="E295" s="27" t="n">
        <f aca="false">SUM(E296:E299)</f>
        <v>0</v>
      </c>
      <c r="F295" s="27" t="n">
        <f aca="false">SUM(F296:F299)</f>
        <v>0</v>
      </c>
      <c r="G295" s="27" t="n">
        <f aca="false">SUM(G296:G299)</f>
        <v>0</v>
      </c>
      <c r="H295" s="27" t="n">
        <f aca="false">SUM(H296:H299)</f>
        <v>0</v>
      </c>
      <c r="I295" s="38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7"/>
    </row>
    <row r="296" customFormat="false" ht="15.75" hidden="false" customHeight="true" outlineLevel="0" collapsed="false">
      <c r="A296" s="29"/>
      <c r="B296" s="26" t="s">
        <v>28</v>
      </c>
      <c r="C296" s="27" t="n">
        <f aca="false">SUM(D296:H296)</f>
        <v>0</v>
      </c>
      <c r="D296" s="28"/>
      <c r="E296" s="28"/>
      <c r="F296" s="28"/>
      <c r="G296" s="28"/>
      <c r="H296" s="28"/>
      <c r="I296" s="38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7"/>
    </row>
    <row r="297" customFormat="false" ht="15.75" hidden="false" customHeight="true" outlineLevel="0" collapsed="false">
      <c r="A297" s="29"/>
      <c r="B297" s="26" t="s">
        <v>29</v>
      </c>
      <c r="C297" s="27" t="n">
        <f aca="false">SUM(D297:H297)</f>
        <v>40000</v>
      </c>
      <c r="D297" s="28" t="n">
        <v>40000</v>
      </c>
      <c r="E297" s="28"/>
      <c r="F297" s="28"/>
      <c r="G297" s="28"/>
      <c r="H297" s="28"/>
      <c r="I297" s="38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7"/>
    </row>
    <row r="298" customFormat="false" ht="15.75" hidden="false" customHeight="true" outlineLevel="0" collapsed="false">
      <c r="A298" s="29"/>
      <c r="B298" s="26" t="s">
        <v>30</v>
      </c>
      <c r="C298" s="27" t="n">
        <f aca="false">SUM(D298:H298)</f>
        <v>0</v>
      </c>
      <c r="D298" s="28"/>
      <c r="E298" s="28"/>
      <c r="F298" s="28"/>
      <c r="G298" s="28"/>
      <c r="H298" s="28"/>
      <c r="I298" s="38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7"/>
    </row>
    <row r="299" customFormat="false" ht="15.75" hidden="false" customHeight="true" outlineLevel="0" collapsed="false">
      <c r="A299" s="29"/>
      <c r="B299" s="26" t="s">
        <v>31</v>
      </c>
      <c r="C299" s="27" t="n">
        <f aca="false">SUM(D299:H299)</f>
        <v>0</v>
      </c>
      <c r="D299" s="28"/>
      <c r="E299" s="28"/>
      <c r="F299" s="28"/>
      <c r="G299" s="28"/>
      <c r="H299" s="28"/>
      <c r="I299" s="38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7"/>
    </row>
    <row r="300" customFormat="false" ht="15.75" hidden="false" customHeight="true" outlineLevel="0" collapsed="false">
      <c r="A300" s="14" t="n">
        <v>4</v>
      </c>
      <c r="B300" s="20" t="s">
        <v>211</v>
      </c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customFormat="false" ht="15.75" hidden="false" customHeight="true" outlineLevel="0" collapsed="false">
      <c r="A301" s="14"/>
      <c r="B301" s="16" t="s">
        <v>27</v>
      </c>
      <c r="C301" s="17" t="n">
        <f aca="false">SUM(C302:C305)</f>
        <v>399697.04</v>
      </c>
      <c r="D301" s="17" t="n">
        <f aca="false">SUM(D302:D305)</f>
        <v>40513.55</v>
      </c>
      <c r="E301" s="17" t="n">
        <f aca="false">SUM(E302:E305)</f>
        <v>334183.49</v>
      </c>
      <c r="F301" s="17" t="n">
        <f aca="false">SUM(F302:F305)</f>
        <v>0</v>
      </c>
      <c r="G301" s="17" t="n">
        <f aca="false">SUM(G302:G305)</f>
        <v>25000</v>
      </c>
      <c r="H301" s="17" t="n">
        <f aca="false">SUM(H302:H305)</f>
        <v>0</v>
      </c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customFormat="false" ht="15.75" hidden="false" customHeight="true" outlineLevel="0" collapsed="false">
      <c r="A302" s="14"/>
      <c r="B302" s="16" t="s">
        <v>28</v>
      </c>
      <c r="C302" s="17" t="n">
        <f aca="false">D302+E302+F302+G302+H302</f>
        <v>327194.5</v>
      </c>
      <c r="D302" s="17" t="n">
        <f aca="false">D310+D318+D326</f>
        <v>0</v>
      </c>
      <c r="E302" s="17" t="n">
        <f aca="false">E310+E318+E326</f>
        <v>327194.5</v>
      </c>
      <c r="F302" s="17" t="n">
        <f aca="false">F310+F318+F326</f>
        <v>0</v>
      </c>
      <c r="G302" s="17" t="n">
        <f aca="false">G310+G318+G326</f>
        <v>0</v>
      </c>
      <c r="H302" s="17" t="n">
        <f aca="false">H310+H318+H326</f>
        <v>0</v>
      </c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customFormat="false" ht="15.75" hidden="false" customHeight="true" outlineLevel="0" collapsed="false">
      <c r="A303" s="14"/>
      <c r="B303" s="16" t="s">
        <v>29</v>
      </c>
      <c r="C303" s="17" t="n">
        <f aca="false">D303+E303+F303+G303+H303</f>
        <v>72502.54</v>
      </c>
      <c r="D303" s="17" t="n">
        <f aca="false">D311+D319+D327</f>
        <v>40513.55</v>
      </c>
      <c r="E303" s="17" t="n">
        <f aca="false">E311+E319+E327</f>
        <v>6988.99</v>
      </c>
      <c r="F303" s="17" t="n">
        <f aca="false">F311+F319+F327</f>
        <v>0</v>
      </c>
      <c r="G303" s="17" t="n">
        <f aca="false">G311+G319+G327</f>
        <v>25000</v>
      </c>
      <c r="H303" s="17" t="n">
        <f aca="false">H311+H319+H327</f>
        <v>0</v>
      </c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customFormat="false" ht="15.75" hidden="false" customHeight="true" outlineLevel="0" collapsed="false">
      <c r="A304" s="14"/>
      <c r="B304" s="16" t="s">
        <v>30</v>
      </c>
      <c r="C304" s="17" t="n">
        <f aca="false">D304+E304+F304+G304+H304</f>
        <v>0</v>
      </c>
      <c r="D304" s="17" t="n">
        <f aca="false">D312+D320+D328</f>
        <v>0</v>
      </c>
      <c r="E304" s="17" t="n">
        <f aca="false">E312+E320+E328</f>
        <v>0</v>
      </c>
      <c r="F304" s="17" t="n">
        <f aca="false">F312+F320+F328</f>
        <v>0</v>
      </c>
      <c r="G304" s="17" t="n">
        <f aca="false">G312+G320+G328</f>
        <v>0</v>
      </c>
      <c r="H304" s="17" t="n">
        <f aca="false">H312+H320+H328</f>
        <v>0</v>
      </c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customFormat="false" ht="15.75" hidden="false" customHeight="true" outlineLevel="0" collapsed="false">
      <c r="A305" s="14"/>
      <c r="B305" s="16" t="s">
        <v>31</v>
      </c>
      <c r="C305" s="17" t="n">
        <f aca="false">D305+E305+F305+G305+H305</f>
        <v>0</v>
      </c>
      <c r="D305" s="17" t="n">
        <f aca="false">D313+D321+D329</f>
        <v>0</v>
      </c>
      <c r="E305" s="17" t="n">
        <f aca="false">E313+E321+E329</f>
        <v>0</v>
      </c>
      <c r="F305" s="17" t="n">
        <f aca="false">F313+F321+F329</f>
        <v>0</v>
      </c>
      <c r="G305" s="17" t="n">
        <f aca="false">G313+G321+G329</f>
        <v>0</v>
      </c>
      <c r="H305" s="17" t="n">
        <f aca="false">H313+H321+H329</f>
        <v>0</v>
      </c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customFormat="false" ht="15.75" hidden="false" customHeight="true" outlineLevel="0" collapsed="false">
      <c r="A306" s="29" t="s">
        <v>212</v>
      </c>
      <c r="B306" s="15" t="s">
        <v>33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</row>
    <row r="307" customFormat="false" ht="15.75" hidden="false" customHeight="true" outlineLevel="0" collapsed="false">
      <c r="A307" s="29"/>
      <c r="B307" s="20" t="s">
        <v>213</v>
      </c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customFormat="false" ht="49.5" hidden="false" customHeight="true" outlineLevel="0" collapsed="false">
      <c r="A308" s="29"/>
      <c r="B308" s="21" t="s">
        <v>214</v>
      </c>
      <c r="C308" s="21"/>
      <c r="D308" s="21"/>
      <c r="E308" s="21"/>
      <c r="F308" s="21"/>
      <c r="G308" s="21"/>
      <c r="H308" s="21"/>
      <c r="I308" s="22" t="s">
        <v>215</v>
      </c>
      <c r="J308" s="23" t="s">
        <v>22</v>
      </c>
      <c r="K308" s="23" t="s">
        <v>216</v>
      </c>
      <c r="L308" s="23" t="s">
        <v>37</v>
      </c>
      <c r="M308" s="23" t="s">
        <v>217</v>
      </c>
      <c r="N308" s="23" t="s">
        <v>93</v>
      </c>
      <c r="O308" s="23"/>
      <c r="P308" s="23" t="s">
        <v>33</v>
      </c>
      <c r="Q308" s="23" t="s">
        <v>93</v>
      </c>
      <c r="R308" s="24" t="s">
        <v>218</v>
      </c>
      <c r="S308" s="23" t="s">
        <v>42</v>
      </c>
      <c r="T308" s="23" t="s">
        <v>219</v>
      </c>
      <c r="U308" s="23" t="s">
        <v>99</v>
      </c>
      <c r="V308" s="25"/>
    </row>
    <row r="309" customFormat="false" ht="15.75" hidden="false" customHeight="true" outlineLevel="0" collapsed="false">
      <c r="A309" s="29"/>
      <c r="B309" s="26" t="s">
        <v>27</v>
      </c>
      <c r="C309" s="27" t="n">
        <f aca="false">SUM(C310:C313)</f>
        <v>374697.04</v>
      </c>
      <c r="D309" s="27" t="n">
        <f aca="false">SUM(D310:D313)</f>
        <v>40513.55</v>
      </c>
      <c r="E309" s="27" t="n">
        <f aca="false">SUM(E310:E313)</f>
        <v>334183.49</v>
      </c>
      <c r="F309" s="27" t="n">
        <f aca="false">SUM(F310:F313)</f>
        <v>0</v>
      </c>
      <c r="G309" s="27" t="n">
        <f aca="false">SUM(G310:G313)</f>
        <v>0</v>
      </c>
      <c r="H309" s="27" t="n">
        <f aca="false">SUM(H310:H313)</f>
        <v>0</v>
      </c>
      <c r="I309" s="22"/>
      <c r="J309" s="23"/>
      <c r="K309" s="23"/>
      <c r="L309" s="23"/>
      <c r="M309" s="23"/>
      <c r="N309" s="23"/>
      <c r="O309" s="23"/>
      <c r="P309" s="23"/>
      <c r="Q309" s="23"/>
      <c r="R309" s="24"/>
      <c r="S309" s="23"/>
      <c r="T309" s="23"/>
      <c r="U309" s="23"/>
      <c r="V309" s="25"/>
    </row>
    <row r="310" customFormat="false" ht="15.75" hidden="false" customHeight="true" outlineLevel="0" collapsed="false">
      <c r="A310" s="29"/>
      <c r="B310" s="26" t="s">
        <v>28</v>
      </c>
      <c r="C310" s="27" t="n">
        <f aca="false">D310+E310+F310+G310+H310</f>
        <v>327194.5</v>
      </c>
      <c r="D310" s="28"/>
      <c r="E310" s="28" t="n">
        <v>327194.5</v>
      </c>
      <c r="F310" s="28"/>
      <c r="G310" s="28"/>
      <c r="H310" s="28"/>
      <c r="I310" s="22"/>
      <c r="J310" s="23"/>
      <c r="K310" s="23"/>
      <c r="L310" s="23"/>
      <c r="M310" s="23"/>
      <c r="N310" s="23"/>
      <c r="O310" s="23"/>
      <c r="P310" s="23"/>
      <c r="Q310" s="23"/>
      <c r="R310" s="24"/>
      <c r="S310" s="23"/>
      <c r="T310" s="23"/>
      <c r="U310" s="23"/>
      <c r="V310" s="25"/>
    </row>
    <row r="311" customFormat="false" ht="15.75" hidden="false" customHeight="true" outlineLevel="0" collapsed="false">
      <c r="A311" s="29"/>
      <c r="B311" s="26" t="s">
        <v>29</v>
      </c>
      <c r="C311" s="27" t="n">
        <f aca="false">D311+E311+F311+G311+H311</f>
        <v>47502.54</v>
      </c>
      <c r="D311" s="28" t="n">
        <f aca="false">166513.55-126000</f>
        <v>40513.55</v>
      </c>
      <c r="E311" s="28" t="n">
        <v>6988.99</v>
      </c>
      <c r="F311" s="28"/>
      <c r="G311" s="28"/>
      <c r="H311" s="28"/>
      <c r="I311" s="22"/>
      <c r="J311" s="23"/>
      <c r="K311" s="23"/>
      <c r="L311" s="23"/>
      <c r="M311" s="23"/>
      <c r="N311" s="23"/>
      <c r="O311" s="23"/>
      <c r="P311" s="23"/>
      <c r="Q311" s="23"/>
      <c r="R311" s="24"/>
      <c r="S311" s="23"/>
      <c r="T311" s="23"/>
      <c r="U311" s="23"/>
      <c r="V311" s="25"/>
    </row>
    <row r="312" customFormat="false" ht="15.75" hidden="false" customHeight="true" outlineLevel="0" collapsed="false">
      <c r="A312" s="29"/>
      <c r="B312" s="26" t="s">
        <v>30</v>
      </c>
      <c r="C312" s="27" t="n">
        <f aca="false">D312+E312+F312+G312+H312</f>
        <v>0</v>
      </c>
      <c r="D312" s="28"/>
      <c r="E312" s="28"/>
      <c r="F312" s="28"/>
      <c r="G312" s="28"/>
      <c r="H312" s="28"/>
      <c r="I312" s="22"/>
      <c r="J312" s="23"/>
      <c r="K312" s="23"/>
      <c r="L312" s="23"/>
      <c r="M312" s="23"/>
      <c r="N312" s="23"/>
      <c r="O312" s="23"/>
      <c r="P312" s="23"/>
      <c r="Q312" s="23"/>
      <c r="R312" s="24"/>
      <c r="S312" s="23"/>
      <c r="T312" s="23"/>
      <c r="U312" s="23"/>
      <c r="V312" s="25"/>
    </row>
    <row r="313" customFormat="false" ht="15.75" hidden="false" customHeight="true" outlineLevel="0" collapsed="false">
      <c r="A313" s="29"/>
      <c r="B313" s="26" t="s">
        <v>31</v>
      </c>
      <c r="C313" s="27" t="n">
        <f aca="false">D313+E313+F313+G313+H313</f>
        <v>0</v>
      </c>
      <c r="D313" s="28"/>
      <c r="E313" s="28"/>
      <c r="F313" s="28"/>
      <c r="G313" s="28"/>
      <c r="H313" s="28"/>
      <c r="I313" s="22"/>
      <c r="J313" s="23"/>
      <c r="K313" s="23"/>
      <c r="L313" s="23"/>
      <c r="M313" s="23"/>
      <c r="N313" s="23"/>
      <c r="O313" s="23"/>
      <c r="P313" s="23"/>
      <c r="Q313" s="23"/>
      <c r="R313" s="24"/>
      <c r="S313" s="23"/>
      <c r="T313" s="23"/>
      <c r="U313" s="23"/>
      <c r="V313" s="25"/>
    </row>
    <row r="314" customFormat="false" ht="15.75" hidden="false" customHeight="true" outlineLevel="0" collapsed="false">
      <c r="A314" s="29" t="s">
        <v>220</v>
      </c>
      <c r="B314" s="15" t="s">
        <v>221</v>
      </c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</row>
    <row r="315" customFormat="false" ht="15.75" hidden="false" customHeight="true" outlineLevel="0" collapsed="false">
      <c r="A315" s="29"/>
      <c r="B315" s="20" t="s">
        <v>222</v>
      </c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customFormat="false" ht="47.25" hidden="false" customHeight="true" outlineLevel="0" collapsed="false">
      <c r="A316" s="29"/>
      <c r="B316" s="21" t="s">
        <v>223</v>
      </c>
      <c r="C316" s="21"/>
      <c r="D316" s="21"/>
      <c r="E316" s="21"/>
      <c r="F316" s="21"/>
      <c r="G316" s="21"/>
      <c r="H316" s="21"/>
      <c r="I316" s="39"/>
      <c r="J316" s="36"/>
      <c r="K316" s="36" t="s">
        <v>22</v>
      </c>
      <c r="L316" s="36" t="s">
        <v>37</v>
      </c>
      <c r="M316" s="36" t="s">
        <v>224</v>
      </c>
      <c r="N316" s="36" t="s">
        <v>221</v>
      </c>
      <c r="O316" s="36" t="s">
        <v>221</v>
      </c>
      <c r="P316" s="36" t="s">
        <v>221</v>
      </c>
      <c r="Q316" s="36" t="s">
        <v>221</v>
      </c>
      <c r="R316" s="36"/>
      <c r="S316" s="36" t="s">
        <v>42</v>
      </c>
      <c r="T316" s="36" t="s">
        <v>61</v>
      </c>
      <c r="U316" s="36" t="s">
        <v>163</v>
      </c>
      <c r="V316" s="37"/>
    </row>
    <row r="317" customFormat="false" ht="15.75" hidden="false" customHeight="true" outlineLevel="0" collapsed="false">
      <c r="A317" s="29"/>
      <c r="B317" s="26" t="s">
        <v>27</v>
      </c>
      <c r="C317" s="27" t="n">
        <f aca="false">SUM(C318:C321)</f>
        <v>15000</v>
      </c>
      <c r="D317" s="27" t="n">
        <f aca="false">SUM(D318:D321)</f>
        <v>0</v>
      </c>
      <c r="E317" s="27" t="n">
        <f aca="false">SUM(E318:E321)</f>
        <v>0</v>
      </c>
      <c r="F317" s="27" t="n">
        <f aca="false">SUM(F318:F321)</f>
        <v>0</v>
      </c>
      <c r="G317" s="27" t="n">
        <f aca="false">SUM(G318:G321)</f>
        <v>15000</v>
      </c>
      <c r="H317" s="27" t="n">
        <f aca="false">SUM(H318:H321)</f>
        <v>0</v>
      </c>
      <c r="I317" s="39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7"/>
    </row>
    <row r="318" customFormat="false" ht="15.75" hidden="false" customHeight="true" outlineLevel="0" collapsed="false">
      <c r="A318" s="29"/>
      <c r="B318" s="26" t="s">
        <v>28</v>
      </c>
      <c r="C318" s="27" t="n">
        <f aca="false">SUM(D318:H318)</f>
        <v>0</v>
      </c>
      <c r="D318" s="28"/>
      <c r="E318" s="28"/>
      <c r="F318" s="28"/>
      <c r="G318" s="28"/>
      <c r="H318" s="28"/>
      <c r="I318" s="39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7"/>
    </row>
    <row r="319" customFormat="false" ht="15.75" hidden="false" customHeight="true" outlineLevel="0" collapsed="false">
      <c r="A319" s="29"/>
      <c r="B319" s="26" t="s">
        <v>29</v>
      </c>
      <c r="C319" s="27" t="n">
        <f aca="false">SUM(D319:H319)</f>
        <v>15000</v>
      </c>
      <c r="D319" s="28"/>
      <c r="E319" s="28"/>
      <c r="F319" s="28"/>
      <c r="G319" s="28" t="n">
        <v>15000</v>
      </c>
      <c r="H319" s="28"/>
      <c r="I319" s="39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7"/>
    </row>
    <row r="320" customFormat="false" ht="15.75" hidden="false" customHeight="true" outlineLevel="0" collapsed="false">
      <c r="A320" s="29"/>
      <c r="B320" s="26" t="s">
        <v>30</v>
      </c>
      <c r="C320" s="27" t="n">
        <f aca="false">SUM(D320:H320)</f>
        <v>0</v>
      </c>
      <c r="D320" s="28"/>
      <c r="E320" s="28"/>
      <c r="F320" s="28"/>
      <c r="G320" s="28"/>
      <c r="H320" s="28"/>
      <c r="I320" s="39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7"/>
    </row>
    <row r="321" customFormat="false" ht="15.75" hidden="false" customHeight="true" outlineLevel="0" collapsed="false">
      <c r="A321" s="29"/>
      <c r="B321" s="26" t="s">
        <v>31</v>
      </c>
      <c r="C321" s="27" t="n">
        <f aca="false">SUM(D321:H321)</f>
        <v>0</v>
      </c>
      <c r="D321" s="28"/>
      <c r="E321" s="28"/>
      <c r="F321" s="28"/>
      <c r="G321" s="28"/>
      <c r="H321" s="28"/>
      <c r="I321" s="39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7"/>
    </row>
    <row r="322" customFormat="false" ht="15.75" hidden="false" customHeight="true" outlineLevel="0" collapsed="false">
      <c r="A322" s="29" t="s">
        <v>225</v>
      </c>
      <c r="B322" s="15" t="s">
        <v>221</v>
      </c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</row>
    <row r="323" customFormat="false" ht="15.75" hidden="false" customHeight="true" outlineLevel="0" collapsed="false">
      <c r="A323" s="29"/>
      <c r="B323" s="20" t="s">
        <v>222</v>
      </c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customFormat="false" ht="47.25" hidden="false" customHeight="true" outlineLevel="0" collapsed="false">
      <c r="A324" s="29"/>
      <c r="B324" s="21" t="s">
        <v>226</v>
      </c>
      <c r="C324" s="21"/>
      <c r="D324" s="21"/>
      <c r="E324" s="21"/>
      <c r="F324" s="21"/>
      <c r="G324" s="21"/>
      <c r="H324" s="21"/>
      <c r="I324" s="39"/>
      <c r="J324" s="36"/>
      <c r="K324" s="36" t="s">
        <v>22</v>
      </c>
      <c r="L324" s="36" t="s">
        <v>37</v>
      </c>
      <c r="M324" s="36" t="s">
        <v>227</v>
      </c>
      <c r="N324" s="36" t="s">
        <v>221</v>
      </c>
      <c r="O324" s="36" t="s">
        <v>221</v>
      </c>
      <c r="P324" s="36" t="s">
        <v>221</v>
      </c>
      <c r="Q324" s="36" t="s">
        <v>221</v>
      </c>
      <c r="R324" s="36"/>
      <c r="S324" s="36" t="s">
        <v>42</v>
      </c>
      <c r="T324" s="36" t="s">
        <v>228</v>
      </c>
      <c r="U324" s="36" t="s">
        <v>163</v>
      </c>
      <c r="V324" s="37"/>
    </row>
    <row r="325" customFormat="false" ht="15.75" hidden="false" customHeight="true" outlineLevel="0" collapsed="false">
      <c r="A325" s="29"/>
      <c r="B325" s="26" t="s">
        <v>27</v>
      </c>
      <c r="C325" s="27" t="n">
        <f aca="false">SUM(C326:C329)</f>
        <v>10000</v>
      </c>
      <c r="D325" s="27" t="n">
        <f aca="false">SUM(D326:D329)</f>
        <v>0</v>
      </c>
      <c r="E325" s="27" t="n">
        <f aca="false">SUM(E326:E329)</f>
        <v>0</v>
      </c>
      <c r="F325" s="27" t="n">
        <f aca="false">SUM(F326:F329)</f>
        <v>0</v>
      </c>
      <c r="G325" s="27" t="n">
        <f aca="false">SUM(G326:G329)</f>
        <v>10000</v>
      </c>
      <c r="H325" s="27" t="n">
        <f aca="false">SUM(H326:H329)</f>
        <v>0</v>
      </c>
      <c r="I325" s="39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7"/>
    </row>
    <row r="326" customFormat="false" ht="15.75" hidden="false" customHeight="true" outlineLevel="0" collapsed="false">
      <c r="A326" s="29"/>
      <c r="B326" s="26" t="s">
        <v>28</v>
      </c>
      <c r="C326" s="27" t="n">
        <f aca="false">SUM(D326:H326)</f>
        <v>0</v>
      </c>
      <c r="D326" s="28"/>
      <c r="E326" s="28"/>
      <c r="F326" s="28"/>
      <c r="G326" s="28"/>
      <c r="H326" s="28"/>
      <c r="I326" s="39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7"/>
    </row>
    <row r="327" customFormat="false" ht="15.75" hidden="false" customHeight="true" outlineLevel="0" collapsed="false">
      <c r="A327" s="29"/>
      <c r="B327" s="26" t="s">
        <v>29</v>
      </c>
      <c r="C327" s="27" t="n">
        <f aca="false">SUM(D327:H327)</f>
        <v>10000</v>
      </c>
      <c r="D327" s="28"/>
      <c r="E327" s="28"/>
      <c r="F327" s="28"/>
      <c r="G327" s="28" t="n">
        <v>10000</v>
      </c>
      <c r="H327" s="28"/>
      <c r="I327" s="39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7"/>
    </row>
    <row r="328" customFormat="false" ht="15.75" hidden="false" customHeight="true" outlineLevel="0" collapsed="false">
      <c r="A328" s="29"/>
      <c r="B328" s="26" t="s">
        <v>30</v>
      </c>
      <c r="C328" s="27" t="n">
        <f aca="false">SUM(D328:H328)</f>
        <v>0</v>
      </c>
      <c r="D328" s="28"/>
      <c r="E328" s="28"/>
      <c r="F328" s="28"/>
      <c r="G328" s="28"/>
      <c r="H328" s="28"/>
      <c r="I328" s="39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7"/>
    </row>
    <row r="329" customFormat="false" ht="15.75" hidden="false" customHeight="true" outlineLevel="0" collapsed="false">
      <c r="A329" s="29"/>
      <c r="B329" s="26" t="s">
        <v>31</v>
      </c>
      <c r="C329" s="27" t="n">
        <f aca="false">SUM(D329:H329)</f>
        <v>0</v>
      </c>
      <c r="D329" s="28"/>
      <c r="E329" s="28"/>
      <c r="F329" s="28"/>
      <c r="G329" s="28"/>
      <c r="H329" s="28"/>
      <c r="I329" s="39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7"/>
    </row>
    <row r="330" customFormat="false" ht="15.75" hidden="false" customHeight="true" outlineLevel="0" collapsed="false">
      <c r="A330" s="14" t="n">
        <v>5</v>
      </c>
      <c r="B330" s="20" t="s">
        <v>229</v>
      </c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customFormat="false" ht="15.75" hidden="false" customHeight="true" outlineLevel="0" collapsed="false">
      <c r="A331" s="14"/>
      <c r="B331" s="16" t="s">
        <v>27</v>
      </c>
      <c r="C331" s="17" t="n">
        <f aca="false">SUM(C332:C335)</f>
        <v>173335.55024</v>
      </c>
      <c r="D331" s="17" t="n">
        <f aca="false">SUM(D332:D335)</f>
        <v>49777.67145</v>
      </c>
      <c r="E331" s="17" t="n">
        <f aca="false">SUM(E332:E335)</f>
        <v>123557.87879</v>
      </c>
      <c r="F331" s="17" t="n">
        <f aca="false">SUM(F332:F335)</f>
        <v>0</v>
      </c>
      <c r="G331" s="17" t="n">
        <f aca="false">SUM(G332:G335)</f>
        <v>0</v>
      </c>
      <c r="H331" s="17" t="n">
        <f aca="false">SUM(H332:H335)</f>
        <v>0</v>
      </c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customFormat="false" ht="15.75" hidden="false" customHeight="true" outlineLevel="0" collapsed="false">
      <c r="A332" s="14"/>
      <c r="B332" s="16" t="s">
        <v>28</v>
      </c>
      <c r="C332" s="17" t="n">
        <f aca="false">D332+E332+F332+G332+H332</f>
        <v>155030.7</v>
      </c>
      <c r="D332" s="17" t="n">
        <f aca="false">D340+D348</f>
        <v>32708.4</v>
      </c>
      <c r="E332" s="17" t="n">
        <f aca="false">E340+E348</f>
        <v>122322.3</v>
      </c>
      <c r="F332" s="17" t="n">
        <f aca="false">F340+F348</f>
        <v>0</v>
      </c>
      <c r="G332" s="17" t="n">
        <f aca="false">G340+G348</f>
        <v>0</v>
      </c>
      <c r="H332" s="17" t="n">
        <f aca="false">H340+H348</f>
        <v>0</v>
      </c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customFormat="false" ht="15.75" hidden="false" customHeight="true" outlineLevel="0" collapsed="false">
      <c r="A333" s="14"/>
      <c r="B333" s="16" t="s">
        <v>29</v>
      </c>
      <c r="C333" s="17" t="n">
        <f aca="false">D333+E333+F333+G333+H333</f>
        <v>16565.96667</v>
      </c>
      <c r="D333" s="17" t="n">
        <f aca="false">D341+D349</f>
        <v>15330.38788</v>
      </c>
      <c r="E333" s="17" t="n">
        <f aca="false">E341+E349</f>
        <v>1235.57879</v>
      </c>
      <c r="F333" s="17" t="n">
        <f aca="false">F341+F349</f>
        <v>0</v>
      </c>
      <c r="G333" s="17" t="n">
        <f aca="false">G341+G349</f>
        <v>0</v>
      </c>
      <c r="H333" s="17" t="n">
        <f aca="false">H341+H349</f>
        <v>0</v>
      </c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customFormat="false" ht="15.75" hidden="false" customHeight="true" outlineLevel="0" collapsed="false">
      <c r="A334" s="14"/>
      <c r="B334" s="16" t="s">
        <v>30</v>
      </c>
      <c r="C334" s="17" t="n">
        <f aca="false">D334+E334+F334+G334+H334</f>
        <v>1738.88357</v>
      </c>
      <c r="D334" s="17" t="n">
        <f aca="false">D342+D350</f>
        <v>1738.88357</v>
      </c>
      <c r="E334" s="17" t="n">
        <f aca="false">E342+E350</f>
        <v>0</v>
      </c>
      <c r="F334" s="17" t="n">
        <f aca="false">F342+F350</f>
        <v>0</v>
      </c>
      <c r="G334" s="17" t="n">
        <f aca="false">G342+G350</f>
        <v>0</v>
      </c>
      <c r="H334" s="17" t="n">
        <f aca="false">H342+H350</f>
        <v>0</v>
      </c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customFormat="false" ht="15.75" hidden="false" customHeight="true" outlineLevel="0" collapsed="false">
      <c r="A335" s="14"/>
      <c r="B335" s="16" t="s">
        <v>31</v>
      </c>
      <c r="C335" s="17" t="n">
        <f aca="false">D335+E335+F335+G335+H335</f>
        <v>0</v>
      </c>
      <c r="D335" s="17" t="n">
        <f aca="false">D343+D351</f>
        <v>0</v>
      </c>
      <c r="E335" s="17" t="n">
        <f aca="false">E343+E351</f>
        <v>0</v>
      </c>
      <c r="F335" s="17" t="n">
        <f aca="false">F343+F351</f>
        <v>0</v>
      </c>
      <c r="G335" s="17" t="n">
        <f aca="false">G343+G351</f>
        <v>0</v>
      </c>
      <c r="H335" s="17" t="n">
        <f aca="false">H343+H351</f>
        <v>0</v>
      </c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customFormat="false" ht="15.75" hidden="false" customHeight="true" outlineLevel="0" collapsed="false">
      <c r="A336" s="29" t="s">
        <v>230</v>
      </c>
      <c r="B336" s="15" t="s">
        <v>231</v>
      </c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</row>
    <row r="337" customFormat="false" ht="15.75" hidden="false" customHeight="true" outlineLevel="0" collapsed="false">
      <c r="A337" s="29"/>
      <c r="B337" s="20" t="s">
        <v>232</v>
      </c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customFormat="false" ht="49.5" hidden="false" customHeight="true" outlineLevel="0" collapsed="false">
      <c r="A338" s="29"/>
      <c r="B338" s="21" t="s">
        <v>233</v>
      </c>
      <c r="C338" s="21"/>
      <c r="D338" s="21"/>
      <c r="E338" s="21"/>
      <c r="F338" s="21"/>
      <c r="G338" s="21"/>
      <c r="H338" s="21"/>
      <c r="I338" s="40" t="s">
        <v>234</v>
      </c>
      <c r="J338" s="36" t="s">
        <v>21</v>
      </c>
      <c r="K338" s="36"/>
      <c r="L338" s="36" t="s">
        <v>169</v>
      </c>
      <c r="M338" s="36" t="s">
        <v>235</v>
      </c>
      <c r="N338" s="36" t="s">
        <v>61</v>
      </c>
      <c r="O338" s="36" t="s">
        <v>231</v>
      </c>
      <c r="P338" s="36" t="s">
        <v>236</v>
      </c>
      <c r="Q338" s="36" t="s">
        <v>237</v>
      </c>
      <c r="R338" s="36" t="s">
        <v>238</v>
      </c>
      <c r="S338" s="36" t="s">
        <v>173</v>
      </c>
      <c r="T338" s="36" t="s">
        <v>61</v>
      </c>
      <c r="U338" s="36" t="s">
        <v>99</v>
      </c>
      <c r="V338" s="37" t="s">
        <v>239</v>
      </c>
    </row>
    <row r="339" customFormat="false" ht="15.75" hidden="false" customHeight="true" outlineLevel="0" collapsed="false">
      <c r="A339" s="29"/>
      <c r="B339" s="26" t="s">
        <v>27</v>
      </c>
      <c r="C339" s="27" t="n">
        <f aca="false">SUM(C340:C343)</f>
        <v>34777.67145</v>
      </c>
      <c r="D339" s="27" t="n">
        <f aca="false">SUM(D340:D343)</f>
        <v>34777.67145</v>
      </c>
      <c r="E339" s="27" t="n">
        <f aca="false">SUM(E340:E343)</f>
        <v>0</v>
      </c>
      <c r="F339" s="27" t="n">
        <f aca="false">SUM(F340:F343)</f>
        <v>0</v>
      </c>
      <c r="G339" s="27" t="n">
        <f aca="false">SUM(G340:G343)</f>
        <v>0</v>
      </c>
      <c r="H339" s="27" t="n">
        <f aca="false">SUM(H340:H343)</f>
        <v>0</v>
      </c>
      <c r="I339" s="40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7"/>
    </row>
    <row r="340" customFormat="false" ht="15.75" hidden="false" customHeight="true" outlineLevel="0" collapsed="false">
      <c r="A340" s="29"/>
      <c r="B340" s="26" t="s">
        <v>28</v>
      </c>
      <c r="C340" s="27" t="n">
        <f aca="false">D340+E340+F340+G340+H340</f>
        <v>32708.4</v>
      </c>
      <c r="D340" s="28" t="n">
        <v>32708.4</v>
      </c>
      <c r="E340" s="28"/>
      <c r="F340" s="28"/>
      <c r="G340" s="28"/>
      <c r="H340" s="28"/>
      <c r="I340" s="40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7"/>
    </row>
    <row r="341" customFormat="false" ht="15.75" hidden="false" customHeight="true" outlineLevel="0" collapsed="false">
      <c r="A341" s="29"/>
      <c r="B341" s="26" t="s">
        <v>29</v>
      </c>
      <c r="C341" s="27" t="n">
        <f aca="false">D341+E341+F341+G341+H341</f>
        <v>330.38788</v>
      </c>
      <c r="D341" s="28" t="n">
        <v>330.38788</v>
      </c>
      <c r="E341" s="28"/>
      <c r="F341" s="28"/>
      <c r="G341" s="28"/>
      <c r="H341" s="28"/>
      <c r="I341" s="40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7"/>
    </row>
    <row r="342" customFormat="false" ht="15.75" hidden="false" customHeight="true" outlineLevel="0" collapsed="false">
      <c r="A342" s="29"/>
      <c r="B342" s="26" t="s">
        <v>30</v>
      </c>
      <c r="C342" s="27" t="n">
        <f aca="false">D342+E342+F342+G342+H342</f>
        <v>1738.88357</v>
      </c>
      <c r="D342" s="28" t="n">
        <v>1738.88357</v>
      </c>
      <c r="E342" s="28"/>
      <c r="F342" s="28"/>
      <c r="G342" s="28"/>
      <c r="H342" s="28"/>
      <c r="I342" s="40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7"/>
    </row>
    <row r="343" customFormat="false" ht="15.75" hidden="false" customHeight="true" outlineLevel="0" collapsed="false">
      <c r="A343" s="29"/>
      <c r="B343" s="26" t="s">
        <v>31</v>
      </c>
      <c r="C343" s="27" t="n">
        <f aca="false">D343+E343+F343+G343+H343</f>
        <v>0</v>
      </c>
      <c r="D343" s="28"/>
      <c r="E343" s="28"/>
      <c r="F343" s="28"/>
      <c r="G343" s="28"/>
      <c r="H343" s="28"/>
      <c r="I343" s="40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7"/>
    </row>
    <row r="344" customFormat="false" ht="15.75" hidden="false" customHeight="true" outlineLevel="0" collapsed="false">
      <c r="A344" s="29" t="s">
        <v>240</v>
      </c>
      <c r="B344" s="26" t="s">
        <v>231</v>
      </c>
    </row>
    <row r="345" customFormat="false" ht="15.75" hidden="false" customHeight="true" outlineLevel="0" collapsed="false">
      <c r="A345" s="29"/>
      <c r="B345" s="26" t="s">
        <v>241</v>
      </c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</row>
    <row r="346" customFormat="false" ht="45" hidden="false" customHeight="true" outlineLevel="0" collapsed="false">
      <c r="A346" s="29"/>
      <c r="B346" s="21" t="s">
        <v>242</v>
      </c>
      <c r="C346" s="21"/>
      <c r="D346" s="21"/>
      <c r="E346" s="21"/>
      <c r="F346" s="21"/>
      <c r="G346" s="21"/>
      <c r="H346" s="21"/>
      <c r="I346" s="22" t="s">
        <v>234</v>
      </c>
      <c r="J346" s="23" t="n">
        <v>2024</v>
      </c>
      <c r="K346" s="23" t="n">
        <v>2023</v>
      </c>
      <c r="L346" s="23" t="s">
        <v>169</v>
      </c>
      <c r="M346" s="23" t="s">
        <v>243</v>
      </c>
      <c r="N346" s="23" t="s">
        <v>244</v>
      </c>
      <c r="O346" s="23" t="s">
        <v>231</v>
      </c>
      <c r="P346" s="23" t="s">
        <v>231</v>
      </c>
      <c r="Q346" s="23" t="s">
        <v>244</v>
      </c>
      <c r="R346" s="24"/>
      <c r="S346" s="23" t="s">
        <v>42</v>
      </c>
      <c r="T346" s="23" t="s">
        <v>245</v>
      </c>
      <c r="U346" s="23" t="s">
        <v>163</v>
      </c>
      <c r="V346" s="25"/>
    </row>
    <row r="347" customFormat="false" ht="15.75" hidden="false" customHeight="true" outlineLevel="0" collapsed="false">
      <c r="A347" s="29"/>
      <c r="B347" s="26" t="s">
        <v>27</v>
      </c>
      <c r="C347" s="27" t="n">
        <f aca="false">SUM(D347:H347)</f>
        <v>138557.87879</v>
      </c>
      <c r="D347" s="27" t="n">
        <f aca="false">SUM(D348:D351)</f>
        <v>15000</v>
      </c>
      <c r="E347" s="27" t="n">
        <f aca="false">SUM(E348:E351)</f>
        <v>123557.87879</v>
      </c>
      <c r="F347" s="27" t="n">
        <f aca="false">SUM(F348:F351)</f>
        <v>0</v>
      </c>
      <c r="G347" s="27" t="n">
        <f aca="false">SUM(G348:G351)</f>
        <v>0</v>
      </c>
      <c r="H347" s="27" t="n">
        <f aca="false">SUM(H348:H351)</f>
        <v>0</v>
      </c>
      <c r="I347" s="22"/>
      <c r="J347" s="23"/>
      <c r="K347" s="23"/>
      <c r="L347" s="23"/>
      <c r="M347" s="23"/>
      <c r="N347" s="23"/>
      <c r="O347" s="23"/>
      <c r="P347" s="23"/>
      <c r="Q347" s="23"/>
      <c r="R347" s="24"/>
      <c r="S347" s="23"/>
      <c r="T347" s="23"/>
      <c r="U347" s="23"/>
      <c r="V347" s="25"/>
    </row>
    <row r="348" customFormat="false" ht="15.75" hidden="false" customHeight="true" outlineLevel="0" collapsed="false">
      <c r="A348" s="29"/>
      <c r="B348" s="26" t="s">
        <v>28</v>
      </c>
      <c r="C348" s="27" t="n">
        <f aca="false">SUM(D348:H348)</f>
        <v>122322.3</v>
      </c>
      <c r="D348" s="27"/>
      <c r="E348" s="28" t="n">
        <v>122322.3</v>
      </c>
      <c r="F348" s="28"/>
      <c r="G348" s="28"/>
      <c r="H348" s="28"/>
      <c r="I348" s="22"/>
      <c r="J348" s="23"/>
      <c r="K348" s="23"/>
      <c r="L348" s="23"/>
      <c r="M348" s="23"/>
      <c r="N348" s="23"/>
      <c r="O348" s="23"/>
      <c r="P348" s="23"/>
      <c r="Q348" s="23"/>
      <c r="R348" s="24"/>
      <c r="S348" s="23"/>
      <c r="T348" s="23"/>
      <c r="U348" s="23"/>
      <c r="V348" s="25"/>
    </row>
    <row r="349" customFormat="false" ht="15.75" hidden="false" customHeight="true" outlineLevel="0" collapsed="false">
      <c r="A349" s="29"/>
      <c r="B349" s="26" t="s">
        <v>29</v>
      </c>
      <c r="C349" s="27" t="n">
        <f aca="false">SUM(D349:H349)</f>
        <v>16235.57879</v>
      </c>
      <c r="D349" s="28" t="n">
        <v>15000</v>
      </c>
      <c r="E349" s="28" t="n">
        <v>1235.57879</v>
      </c>
      <c r="F349" s="28"/>
      <c r="G349" s="28"/>
      <c r="H349" s="28"/>
      <c r="I349" s="22"/>
      <c r="J349" s="23"/>
      <c r="K349" s="23"/>
      <c r="L349" s="23"/>
      <c r="M349" s="23"/>
      <c r="N349" s="23"/>
      <c r="O349" s="23"/>
      <c r="P349" s="23"/>
      <c r="Q349" s="23"/>
      <c r="R349" s="24"/>
      <c r="S349" s="23"/>
      <c r="T349" s="23"/>
      <c r="U349" s="23"/>
      <c r="V349" s="25"/>
    </row>
    <row r="350" customFormat="false" ht="15.75" hidden="false" customHeight="true" outlineLevel="0" collapsed="false">
      <c r="A350" s="29"/>
      <c r="B350" s="26" t="s">
        <v>30</v>
      </c>
      <c r="C350" s="27" t="n">
        <f aca="false">SUM(D350:H350)</f>
        <v>0</v>
      </c>
      <c r="D350" s="27"/>
      <c r="E350" s="28"/>
      <c r="F350" s="28"/>
      <c r="G350" s="28"/>
      <c r="H350" s="28"/>
      <c r="I350" s="22"/>
      <c r="J350" s="23"/>
      <c r="K350" s="23"/>
      <c r="L350" s="23"/>
      <c r="M350" s="23"/>
      <c r="N350" s="23"/>
      <c r="O350" s="23"/>
      <c r="P350" s="23"/>
      <c r="Q350" s="23"/>
      <c r="R350" s="24"/>
      <c r="S350" s="23"/>
      <c r="T350" s="23"/>
      <c r="U350" s="23"/>
      <c r="V350" s="25"/>
    </row>
    <row r="351" customFormat="false" ht="15.75" hidden="false" customHeight="true" outlineLevel="0" collapsed="false">
      <c r="A351" s="29"/>
      <c r="B351" s="26" t="s">
        <v>31</v>
      </c>
      <c r="C351" s="27" t="n">
        <f aca="false">SUM(D351:H351)</f>
        <v>0</v>
      </c>
      <c r="D351" s="27"/>
      <c r="E351" s="28"/>
      <c r="F351" s="28"/>
      <c r="G351" s="28"/>
      <c r="H351" s="28"/>
      <c r="I351" s="22"/>
      <c r="J351" s="23"/>
      <c r="K351" s="23"/>
      <c r="L351" s="23"/>
      <c r="M351" s="23"/>
      <c r="N351" s="23"/>
      <c r="O351" s="23"/>
      <c r="P351" s="23"/>
      <c r="Q351" s="23"/>
      <c r="R351" s="24"/>
      <c r="S351" s="23"/>
      <c r="T351" s="23"/>
      <c r="U351" s="23"/>
      <c r="V351" s="25"/>
    </row>
    <row r="352" customFormat="false" ht="18.75" hidden="false" customHeight="true" outlineLevel="0" collapsed="false">
      <c r="A352" s="41" t="n">
        <v>6</v>
      </c>
      <c r="B352" s="20" t="s">
        <v>246</v>
      </c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</row>
    <row r="353" customFormat="false" ht="15.75" hidden="false" customHeight="true" outlineLevel="0" collapsed="false">
      <c r="A353" s="41"/>
      <c r="B353" s="16" t="s">
        <v>27</v>
      </c>
      <c r="C353" s="17" t="n">
        <f aca="false">SUM(C354:C358)</f>
        <v>2626179.69673</v>
      </c>
      <c r="D353" s="17" t="n">
        <f aca="false">SUM(D354:D358)</f>
        <v>769931.57185</v>
      </c>
      <c r="E353" s="17" t="n">
        <f aca="false">SUM(E354:E358)</f>
        <v>1650036.00367</v>
      </c>
      <c r="F353" s="17" t="n">
        <f aca="false">SUM(F354:F358)</f>
        <v>121212.12121</v>
      </c>
      <c r="G353" s="17" t="n">
        <f aca="false">SUM(G354:G358)</f>
        <v>40000</v>
      </c>
      <c r="H353" s="17" t="n">
        <f aca="false">SUM(H354:H358)</f>
        <v>45000</v>
      </c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</row>
    <row r="354" customFormat="false" ht="15.75" hidden="false" customHeight="true" outlineLevel="0" collapsed="false">
      <c r="A354" s="41"/>
      <c r="B354" s="16" t="s">
        <v>28</v>
      </c>
      <c r="C354" s="17" t="n">
        <f aca="false">D354+E354+F354+G354+H354</f>
        <v>1839661.2</v>
      </c>
      <c r="D354" s="17" t="n">
        <f aca="false">D363+D371+D379+D433+D441+D449+D457+D465+D473+D481+D489+D497+D505+D388+D397+D406+D415+D424</f>
        <v>372047.4</v>
      </c>
      <c r="E354" s="17" t="n">
        <f aca="false">E363+E371+E379+E433+E441+E449+E457+E465+E473+E481+E489+E497+E505+E388+E397+E406+E415+E424</f>
        <v>1467613.8</v>
      </c>
      <c r="F354" s="17" t="n">
        <f aca="false">F363+F371+F379+F433+F441+F449+F457+F465+F473+F481+F489+F497+F505+F388+F397+F406+F415+F424</f>
        <v>0</v>
      </c>
      <c r="G354" s="17" t="n">
        <f aca="false">G363+G371+G379+G433+G441+G449+G457+G465+G473+G481+G489+G497+G505+G388+G397+G406+G415+G424</f>
        <v>0</v>
      </c>
      <c r="H354" s="17" t="n">
        <f aca="false">H363+H371+H379+H433+H441+H449+H457+H465+H473+H481+H489+H497+H505+H388+H397+H406+H415+H424</f>
        <v>0</v>
      </c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</row>
    <row r="355" customFormat="false" ht="15.75" hidden="false" customHeight="true" outlineLevel="0" collapsed="false">
      <c r="A355" s="41"/>
      <c r="B355" s="16" t="s">
        <v>29</v>
      </c>
      <c r="C355" s="17" t="n">
        <f aca="false">D355+E355+F355+G355+H355</f>
        <v>740480.41224</v>
      </c>
      <c r="D355" s="17" t="n">
        <f aca="false">D364+D372+D380+D434+D442+D450+D458+D466+D474+D482+D490+D498+D506+D389+D398+D407+D416+D425</f>
        <v>364667.02938</v>
      </c>
      <c r="E355" s="17" t="n">
        <f aca="false">E364+E372+E380+E434+E442+E450+E458+E466+E474+E482+E490+E498+E506+E389+E398+E407+E416+E425</f>
        <v>170813.38286</v>
      </c>
      <c r="F355" s="17" t="n">
        <f aca="false">F364+F372+F380+F434+F442+F450+F458+F466+F474+F482+F490+F498+F506+F389+F398+F407+F416+F425</f>
        <v>120000</v>
      </c>
      <c r="G355" s="17" t="n">
        <f aca="false">G364+G372+G380+G434+G442+G450+G458+G466+G474+G482+G490+G498+G506+G389+G398+G407+G416+G425</f>
        <v>40000</v>
      </c>
      <c r="H355" s="17" t="n">
        <f aca="false">H364+H372+H380+H434+H442+H450+H458+H466+H474+H482+H490+H498+H506+H389+H398+H407+H416+H425</f>
        <v>45000</v>
      </c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</row>
    <row r="356" customFormat="false" ht="15.75" hidden="false" customHeight="true" outlineLevel="0" collapsed="false">
      <c r="A356" s="41"/>
      <c r="B356" s="16" t="s">
        <v>30</v>
      </c>
      <c r="C356" s="17" t="n">
        <f aca="false">D356+E356+F356+G356+H356</f>
        <v>15509.13802</v>
      </c>
      <c r="D356" s="17" t="n">
        <f aca="false">D365+D373+D381+D435+D443+D451+D459+D467+D475+D483+D491+D499+D507+D390+D399+D408+D417+D426</f>
        <v>2688.196</v>
      </c>
      <c r="E356" s="17" t="n">
        <f aca="false">E365+E373+E381+E435+E443+E451+E459+E467+E475+E483+E491+E499+E507+E390+E399+E408+E417+E426</f>
        <v>11608.82081</v>
      </c>
      <c r="F356" s="17" t="n">
        <f aca="false">F365+F373+F381+F435+F443+F451+F459+F467+F475+F483+F491+F499+F507+F390+F399+F408+F417+F426</f>
        <v>1212.12121</v>
      </c>
      <c r="G356" s="17" t="n">
        <f aca="false">G365+G373+G381+G435+G443+G451+G459+G467+G475+G483+G491+G499+G507+G390+G399+G408+G417+G426</f>
        <v>0</v>
      </c>
      <c r="H356" s="17" t="n">
        <f aca="false">H365+H373+H381+H435+H443+H451+H459+H467+H475+H483+H491+H499+H507+H390+H399+H408+H417+H426</f>
        <v>0</v>
      </c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</row>
    <row r="357" customFormat="false" ht="39.75" hidden="false" customHeight="true" outlineLevel="0" collapsed="false">
      <c r="A357" s="41"/>
      <c r="B357" s="26" t="s">
        <v>247</v>
      </c>
      <c r="C357" s="17" t="n">
        <f aca="false">D357+E357+F357+G357+H357</f>
        <v>30528.94647</v>
      </c>
      <c r="D357" s="17" t="n">
        <f aca="false">D382+D391+D400+D409+D418+D427</f>
        <v>30528.94647</v>
      </c>
      <c r="E357" s="17" t="n">
        <f aca="false">E382+E391+E400+E409+E418+E427</f>
        <v>0</v>
      </c>
      <c r="F357" s="17" t="n">
        <f aca="false">F382+F391+F400+F409+F418+F427</f>
        <v>0</v>
      </c>
      <c r="G357" s="17" t="n">
        <f aca="false">G382+G391+G400+G409+G418+G427</f>
        <v>0</v>
      </c>
      <c r="H357" s="17" t="n">
        <f aca="false">H382+H391+H400+H409+H418+H427</f>
        <v>0</v>
      </c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</row>
    <row r="358" customFormat="false" ht="15.75" hidden="false" customHeight="true" outlineLevel="0" collapsed="false">
      <c r="A358" s="41"/>
      <c r="B358" s="16" t="s">
        <v>31</v>
      </c>
      <c r="C358" s="17" t="n">
        <f aca="false">D358+E358+F358+G358+H358</f>
        <v>0</v>
      </c>
      <c r="D358" s="17" t="n">
        <f aca="false">D366+D374+D383+D436+D444+D452+D460+D468+D476+D484+D492+D500+D508+D392+D401+D410+D419+D428</f>
        <v>0</v>
      </c>
      <c r="E358" s="17" t="n">
        <f aca="false">E366+E374+E383+E436+E444+E452+E460+E468+E476+E484+E492+E500+E508+E392+E401+E410+E419+E428</f>
        <v>0</v>
      </c>
      <c r="F358" s="17" t="n">
        <f aca="false">F366+F374+F383+F436+F444+F452+F460+F468+F476+F484+F492+F500+F508+F392+F401+F410+F419+F428</f>
        <v>0</v>
      </c>
      <c r="G358" s="17" t="n">
        <f aca="false">G366+G374+G383+G436+G444+G452+G460+G468+G476+G484+G492+G500+G508+G392+G401+G410+G419+G428</f>
        <v>0</v>
      </c>
      <c r="H358" s="17" t="n">
        <f aca="false">H366+H374+H383+H436+H444+H452+H460+H468+H476+H484+H492+H500+H508+H392+H401+H410+H419+H428</f>
        <v>0</v>
      </c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</row>
    <row r="359" customFormat="false" ht="15.75" hidden="false" customHeight="true" outlineLevel="0" collapsed="false">
      <c r="A359" s="29" t="s">
        <v>248</v>
      </c>
      <c r="B359" s="15" t="s">
        <v>33</v>
      </c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</row>
    <row r="360" customFormat="false" ht="15.75" hidden="false" customHeight="true" outlineLevel="0" collapsed="false">
      <c r="A360" s="29"/>
      <c r="B360" s="20" t="s">
        <v>249</v>
      </c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</row>
    <row r="361" customFormat="false" ht="39.75" hidden="false" customHeight="true" outlineLevel="0" collapsed="false">
      <c r="A361" s="29"/>
      <c r="B361" s="26" t="s">
        <v>250</v>
      </c>
      <c r="C361" s="26"/>
      <c r="D361" s="26"/>
      <c r="E361" s="26"/>
      <c r="F361" s="26"/>
      <c r="G361" s="26"/>
      <c r="H361" s="26"/>
      <c r="I361" s="34"/>
      <c r="J361" s="23" t="s">
        <v>22</v>
      </c>
      <c r="K361" s="23"/>
      <c r="L361" s="23" t="s">
        <v>37</v>
      </c>
      <c r="M361" s="23" t="s">
        <v>251</v>
      </c>
      <c r="N361" s="23" t="s">
        <v>93</v>
      </c>
      <c r="O361" s="23" t="s">
        <v>33</v>
      </c>
      <c r="P361" s="23" t="s">
        <v>93</v>
      </c>
      <c r="Q361" s="23" t="s">
        <v>93</v>
      </c>
      <c r="R361" s="24" t="s">
        <v>252</v>
      </c>
      <c r="S361" s="23" t="s">
        <v>42</v>
      </c>
      <c r="T361" s="23" t="s">
        <v>253</v>
      </c>
      <c r="U361" s="23" t="s">
        <v>99</v>
      </c>
      <c r="V361" s="25" t="s">
        <v>254</v>
      </c>
    </row>
    <row r="362" customFormat="false" ht="15.75" hidden="false" customHeight="true" outlineLevel="0" collapsed="false">
      <c r="A362" s="29"/>
      <c r="B362" s="26" t="s">
        <v>27</v>
      </c>
      <c r="C362" s="27" t="n">
        <f aca="false">SUM(C363:C366)</f>
        <v>438047.4</v>
      </c>
      <c r="D362" s="27" t="n">
        <f aca="false">SUM(D363:D366)</f>
        <v>422047.4</v>
      </c>
      <c r="E362" s="27" t="n">
        <f aca="false">SUM(E363:E366)</f>
        <v>16000</v>
      </c>
      <c r="F362" s="27" t="n">
        <f aca="false">SUM(F363:F366)</f>
        <v>0</v>
      </c>
      <c r="G362" s="27" t="n">
        <f aca="false">SUM(G363:G366)</f>
        <v>0</v>
      </c>
      <c r="H362" s="27" t="n">
        <f aca="false">SUM(H363:H366)</f>
        <v>0</v>
      </c>
      <c r="I362" s="34"/>
      <c r="J362" s="23"/>
      <c r="K362" s="23"/>
      <c r="L362" s="23"/>
      <c r="M362" s="23"/>
      <c r="N362" s="23"/>
      <c r="O362" s="23"/>
      <c r="P362" s="23"/>
      <c r="Q362" s="23"/>
      <c r="R362" s="24"/>
      <c r="S362" s="23"/>
      <c r="T362" s="23"/>
      <c r="U362" s="23"/>
      <c r="V362" s="25"/>
    </row>
    <row r="363" customFormat="false" ht="15.75" hidden="false" customHeight="true" outlineLevel="0" collapsed="false">
      <c r="A363" s="29"/>
      <c r="B363" s="26" t="s">
        <v>28</v>
      </c>
      <c r="C363" s="27" t="n">
        <f aca="false">D363+E363+F363+G363+H363</f>
        <v>372047.4</v>
      </c>
      <c r="D363" s="28" t="n">
        <f aca="false">0+372047.4</f>
        <v>372047.4</v>
      </c>
      <c r="E363" s="28"/>
      <c r="F363" s="28"/>
      <c r="G363" s="28"/>
      <c r="H363" s="28"/>
      <c r="I363" s="34"/>
      <c r="J363" s="23"/>
      <c r="K363" s="23"/>
      <c r="L363" s="23"/>
      <c r="M363" s="23"/>
      <c r="N363" s="23"/>
      <c r="O363" s="23"/>
      <c r="P363" s="23"/>
      <c r="Q363" s="23"/>
      <c r="R363" s="24"/>
      <c r="S363" s="23"/>
      <c r="T363" s="23"/>
      <c r="U363" s="23"/>
      <c r="V363" s="25"/>
    </row>
    <row r="364" customFormat="false" ht="15.75" hidden="false" customHeight="true" outlineLevel="0" collapsed="false">
      <c r="A364" s="29"/>
      <c r="B364" s="26" t="s">
        <v>29</v>
      </c>
      <c r="C364" s="27" t="n">
        <f aca="false">D364+E364+F364+G364+H364</f>
        <v>66000</v>
      </c>
      <c r="D364" s="28" t="n">
        <v>50000</v>
      </c>
      <c r="E364" s="28" t="n">
        <v>16000</v>
      </c>
      <c r="F364" s="28"/>
      <c r="G364" s="28"/>
      <c r="H364" s="28"/>
      <c r="I364" s="34"/>
      <c r="J364" s="23"/>
      <c r="K364" s="23"/>
      <c r="L364" s="23"/>
      <c r="M364" s="23"/>
      <c r="N364" s="23"/>
      <c r="O364" s="23"/>
      <c r="P364" s="23"/>
      <c r="Q364" s="23"/>
      <c r="R364" s="24"/>
      <c r="S364" s="23"/>
      <c r="T364" s="23"/>
      <c r="U364" s="23"/>
      <c r="V364" s="25"/>
    </row>
    <row r="365" customFormat="false" ht="15.75" hidden="false" customHeight="true" outlineLevel="0" collapsed="false">
      <c r="A365" s="29"/>
      <c r="B365" s="26" t="s">
        <v>30</v>
      </c>
      <c r="C365" s="27" t="n">
        <f aca="false">D365+E365+F365+G365+H365</f>
        <v>0</v>
      </c>
      <c r="D365" s="28"/>
      <c r="E365" s="28"/>
      <c r="F365" s="28"/>
      <c r="G365" s="28"/>
      <c r="H365" s="28"/>
      <c r="I365" s="34"/>
      <c r="J365" s="23"/>
      <c r="K365" s="23"/>
      <c r="L365" s="23"/>
      <c r="M365" s="23"/>
      <c r="N365" s="23"/>
      <c r="O365" s="23"/>
      <c r="P365" s="23"/>
      <c r="Q365" s="23"/>
      <c r="R365" s="24"/>
      <c r="S365" s="23"/>
      <c r="T365" s="23"/>
      <c r="U365" s="23"/>
      <c r="V365" s="25"/>
    </row>
    <row r="366" customFormat="false" ht="18" hidden="false" customHeight="true" outlineLevel="0" collapsed="false">
      <c r="A366" s="29"/>
      <c r="B366" s="26" t="s">
        <v>31</v>
      </c>
      <c r="C366" s="27" t="n">
        <f aca="false">D366+E366+F366+G366+H366</f>
        <v>0</v>
      </c>
      <c r="D366" s="28"/>
      <c r="E366" s="28"/>
      <c r="F366" s="28"/>
      <c r="G366" s="28"/>
      <c r="H366" s="28"/>
      <c r="I366" s="34"/>
      <c r="J366" s="23"/>
      <c r="K366" s="23"/>
      <c r="L366" s="23"/>
      <c r="M366" s="23"/>
      <c r="N366" s="23"/>
      <c r="O366" s="23"/>
      <c r="P366" s="23"/>
      <c r="Q366" s="23"/>
      <c r="R366" s="24"/>
      <c r="S366" s="23"/>
      <c r="T366" s="23"/>
      <c r="U366" s="23"/>
      <c r="V366" s="25"/>
    </row>
    <row r="367" customFormat="false" ht="15.75" hidden="false" customHeight="true" outlineLevel="0" collapsed="false">
      <c r="A367" s="29" t="s">
        <v>255</v>
      </c>
      <c r="B367" s="15" t="s">
        <v>33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</row>
    <row r="368" customFormat="false" ht="15.75" hidden="false" customHeight="true" outlineLevel="0" collapsed="false">
      <c r="A368" s="29"/>
      <c r="B368" s="20" t="s">
        <v>256</v>
      </c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</row>
    <row r="369" customFormat="false" ht="42" hidden="false" customHeight="true" outlineLevel="0" collapsed="false">
      <c r="A369" s="29"/>
      <c r="B369" s="21" t="s">
        <v>257</v>
      </c>
      <c r="C369" s="21"/>
      <c r="D369" s="21"/>
      <c r="E369" s="21"/>
      <c r="F369" s="21"/>
      <c r="G369" s="21"/>
      <c r="H369" s="21"/>
      <c r="I369" s="40"/>
      <c r="J369" s="23" t="s">
        <v>21</v>
      </c>
      <c r="K369" s="23"/>
      <c r="L369" s="23" t="s">
        <v>169</v>
      </c>
      <c r="M369" s="23"/>
      <c r="N369" s="23" t="s">
        <v>258</v>
      </c>
      <c r="O369" s="36" t="s">
        <v>33</v>
      </c>
      <c r="P369" s="23" t="s">
        <v>258</v>
      </c>
      <c r="Q369" s="23" t="s">
        <v>258</v>
      </c>
      <c r="R369" s="24"/>
      <c r="S369" s="23" t="s">
        <v>173</v>
      </c>
      <c r="T369" s="23" t="s">
        <v>259</v>
      </c>
      <c r="U369" s="23" t="s">
        <v>99</v>
      </c>
      <c r="V369" s="25"/>
    </row>
    <row r="370" customFormat="false" ht="15.75" hidden="false" customHeight="true" outlineLevel="0" collapsed="false">
      <c r="A370" s="29"/>
      <c r="B370" s="26" t="s">
        <v>27</v>
      </c>
      <c r="C370" s="27" t="n">
        <f aca="false">SUM(C371:C374)</f>
        <v>54171.6400900001</v>
      </c>
      <c r="D370" s="27" t="n">
        <f aca="false">SUM(D371:D374)</f>
        <v>54171.6400900001</v>
      </c>
      <c r="E370" s="27" t="n">
        <f aca="false">SUM(E371:E374)</f>
        <v>0</v>
      </c>
      <c r="F370" s="27" t="n">
        <f aca="false">SUM(F371:F374)</f>
        <v>0</v>
      </c>
      <c r="G370" s="27" t="n">
        <f aca="false">SUM(G371:G374)</f>
        <v>0</v>
      </c>
      <c r="H370" s="27" t="n">
        <f aca="false">SUM(H371:H374)</f>
        <v>0</v>
      </c>
      <c r="I370" s="40"/>
      <c r="J370" s="23"/>
      <c r="K370" s="23"/>
      <c r="L370" s="23"/>
      <c r="M370" s="23"/>
      <c r="N370" s="23"/>
      <c r="O370" s="23"/>
      <c r="P370" s="23"/>
      <c r="Q370" s="23"/>
      <c r="R370" s="24"/>
      <c r="S370" s="23"/>
      <c r="T370" s="23"/>
      <c r="U370" s="23"/>
      <c r="V370" s="25"/>
    </row>
    <row r="371" customFormat="false" ht="15.75" hidden="false" customHeight="true" outlineLevel="0" collapsed="false">
      <c r="A371" s="29"/>
      <c r="B371" s="26" t="s">
        <v>28</v>
      </c>
      <c r="C371" s="27" t="n">
        <f aca="false">D371+E371+F371+G371+H371</f>
        <v>0</v>
      </c>
      <c r="D371" s="28"/>
      <c r="E371" s="28"/>
      <c r="F371" s="28"/>
      <c r="G371" s="28"/>
      <c r="H371" s="28"/>
      <c r="I371" s="40"/>
      <c r="J371" s="23"/>
      <c r="K371" s="23"/>
      <c r="L371" s="23"/>
      <c r="M371" s="23"/>
      <c r="N371" s="23"/>
      <c r="O371" s="23"/>
      <c r="P371" s="23"/>
      <c r="Q371" s="23"/>
      <c r="R371" s="24"/>
      <c r="S371" s="23"/>
      <c r="T371" s="23"/>
      <c r="U371" s="23"/>
      <c r="V371" s="25"/>
    </row>
    <row r="372" customFormat="false" ht="15.75" hidden="false" customHeight="true" outlineLevel="0" collapsed="false">
      <c r="A372" s="29"/>
      <c r="B372" s="26" t="s">
        <v>29</v>
      </c>
      <c r="C372" s="27" t="n">
        <f aca="false">D372+E372+F372+G372+H372</f>
        <v>53464.5693800001</v>
      </c>
      <c r="D372" s="28" t="n">
        <f aca="false">70000-16535.4306199999</f>
        <v>53464.5693800001</v>
      </c>
      <c r="E372" s="28"/>
      <c r="F372" s="28"/>
      <c r="G372" s="28"/>
      <c r="H372" s="28"/>
      <c r="I372" s="40"/>
      <c r="J372" s="23"/>
      <c r="K372" s="23"/>
      <c r="L372" s="23"/>
      <c r="M372" s="23"/>
      <c r="N372" s="23"/>
      <c r="O372" s="23"/>
      <c r="P372" s="23"/>
      <c r="Q372" s="23"/>
      <c r="R372" s="24"/>
      <c r="S372" s="23"/>
      <c r="T372" s="23"/>
      <c r="U372" s="23"/>
      <c r="V372" s="25"/>
    </row>
    <row r="373" customFormat="false" ht="15.75" hidden="false" customHeight="true" outlineLevel="0" collapsed="false">
      <c r="A373" s="29"/>
      <c r="B373" s="26" t="s">
        <v>30</v>
      </c>
      <c r="C373" s="27" t="n">
        <f aca="false">D373+E373+F373+G373+H373</f>
        <v>707.07071</v>
      </c>
      <c r="D373" s="28" t="n">
        <v>707.07071</v>
      </c>
      <c r="E373" s="28"/>
      <c r="F373" s="28"/>
      <c r="G373" s="28"/>
      <c r="H373" s="28"/>
      <c r="I373" s="40"/>
      <c r="J373" s="23"/>
      <c r="K373" s="23"/>
      <c r="L373" s="23"/>
      <c r="M373" s="23"/>
      <c r="N373" s="23"/>
      <c r="O373" s="23"/>
      <c r="P373" s="23"/>
      <c r="Q373" s="23"/>
      <c r="R373" s="24"/>
      <c r="S373" s="23"/>
      <c r="T373" s="23"/>
      <c r="U373" s="23"/>
      <c r="V373" s="25"/>
    </row>
    <row r="374" customFormat="false" ht="15.75" hidden="false" customHeight="true" outlineLevel="0" collapsed="false">
      <c r="A374" s="29"/>
      <c r="B374" s="26" t="s">
        <v>31</v>
      </c>
      <c r="C374" s="27" t="n">
        <f aca="false">D374+E374+F374+G374+H374</f>
        <v>0</v>
      </c>
      <c r="D374" s="28"/>
      <c r="E374" s="28"/>
      <c r="F374" s="28"/>
      <c r="G374" s="28"/>
      <c r="H374" s="28"/>
      <c r="I374" s="40"/>
      <c r="J374" s="23"/>
      <c r="K374" s="23"/>
      <c r="L374" s="23"/>
      <c r="M374" s="23"/>
      <c r="N374" s="23"/>
      <c r="O374" s="36"/>
      <c r="P374" s="23"/>
      <c r="Q374" s="23"/>
      <c r="R374" s="24"/>
      <c r="S374" s="23"/>
      <c r="T374" s="23"/>
      <c r="U374" s="23"/>
      <c r="V374" s="25"/>
    </row>
    <row r="375" customFormat="false" ht="16.5" hidden="false" customHeight="true" outlineLevel="0" collapsed="false">
      <c r="A375" s="29" t="s">
        <v>260</v>
      </c>
      <c r="B375" s="15" t="s">
        <v>33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</row>
    <row r="376" customFormat="false" ht="16.5" hidden="false" customHeight="true" outlineLevel="0" collapsed="false">
      <c r="A376" s="29"/>
      <c r="B376" s="20" t="s">
        <v>261</v>
      </c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</row>
    <row r="377" customFormat="false" ht="49.5" hidden="false" customHeight="true" outlineLevel="0" collapsed="false">
      <c r="A377" s="29"/>
      <c r="B377" s="21" t="s">
        <v>262</v>
      </c>
      <c r="C377" s="21"/>
      <c r="D377" s="21"/>
      <c r="E377" s="21"/>
      <c r="F377" s="21"/>
      <c r="G377" s="21"/>
      <c r="H377" s="21"/>
      <c r="I377" s="40"/>
      <c r="J377" s="23" t="s">
        <v>21</v>
      </c>
      <c r="K377" s="23"/>
      <c r="L377" s="23" t="s">
        <v>169</v>
      </c>
      <c r="M377" s="23"/>
      <c r="N377" s="23" t="s">
        <v>263</v>
      </c>
      <c r="O377" s="36" t="s">
        <v>33</v>
      </c>
      <c r="P377" s="23" t="s">
        <v>263</v>
      </c>
      <c r="Q377" s="23" t="s">
        <v>263</v>
      </c>
      <c r="R377" s="24"/>
      <c r="S377" s="23" t="s">
        <v>173</v>
      </c>
      <c r="T377" s="23" t="s">
        <v>174</v>
      </c>
      <c r="U377" s="23" t="s">
        <v>99</v>
      </c>
      <c r="V377" s="25"/>
    </row>
    <row r="378" customFormat="false" ht="16.5" hidden="false" customHeight="true" outlineLevel="0" collapsed="false">
      <c r="A378" s="29"/>
      <c r="B378" s="26" t="s">
        <v>27</v>
      </c>
      <c r="C378" s="27" t="n">
        <f aca="false">SUM(C379:C383)</f>
        <v>20326.9141</v>
      </c>
      <c r="D378" s="27" t="n">
        <f aca="false">SUM(D379:D383)</f>
        <v>20326.9141</v>
      </c>
      <c r="E378" s="27" t="n">
        <f aca="false">SUM(E379:E383)</f>
        <v>0</v>
      </c>
      <c r="F378" s="27" t="n">
        <f aca="false">SUM(F379:F383)</f>
        <v>0</v>
      </c>
      <c r="G378" s="27" t="n">
        <f aca="false">SUM(G379:G383)</f>
        <v>0</v>
      </c>
      <c r="H378" s="27" t="n">
        <f aca="false">SUM(H379:H383)</f>
        <v>0</v>
      </c>
      <c r="I378" s="40"/>
      <c r="J378" s="23"/>
      <c r="K378" s="23"/>
      <c r="L378" s="23"/>
      <c r="M378" s="23"/>
      <c r="N378" s="23"/>
      <c r="O378" s="23"/>
      <c r="P378" s="23"/>
      <c r="Q378" s="23"/>
      <c r="R378" s="24"/>
      <c r="S378" s="23"/>
      <c r="T378" s="23"/>
      <c r="U378" s="23"/>
      <c r="V378" s="25"/>
    </row>
    <row r="379" customFormat="false" ht="16.5" hidden="false" customHeight="true" outlineLevel="0" collapsed="false">
      <c r="A379" s="29"/>
      <c r="B379" s="26" t="s">
        <v>28</v>
      </c>
      <c r="C379" s="27" t="n">
        <f aca="false">D379+E379+F379+G379+H379</f>
        <v>0</v>
      </c>
      <c r="D379" s="28"/>
      <c r="E379" s="28"/>
      <c r="F379" s="28"/>
      <c r="G379" s="28"/>
      <c r="H379" s="28"/>
      <c r="I379" s="40"/>
      <c r="J379" s="23"/>
      <c r="K379" s="23"/>
      <c r="L379" s="23"/>
      <c r="M379" s="23"/>
      <c r="N379" s="23"/>
      <c r="O379" s="23"/>
      <c r="P379" s="23"/>
      <c r="Q379" s="23"/>
      <c r="R379" s="24"/>
      <c r="S379" s="23"/>
      <c r="T379" s="23"/>
      <c r="U379" s="23"/>
      <c r="V379" s="25"/>
    </row>
    <row r="380" customFormat="false" ht="16.5" hidden="false" customHeight="true" outlineLevel="0" collapsed="false">
      <c r="A380" s="29"/>
      <c r="B380" s="26" t="s">
        <v>29</v>
      </c>
      <c r="C380" s="27" t="n">
        <f aca="false">D380+E380+F380+G380+H380</f>
        <v>5000</v>
      </c>
      <c r="D380" s="28" t="n">
        <v>5000</v>
      </c>
      <c r="E380" s="28"/>
      <c r="F380" s="28"/>
      <c r="G380" s="28"/>
      <c r="H380" s="28"/>
      <c r="I380" s="40"/>
      <c r="J380" s="23"/>
      <c r="K380" s="23"/>
      <c r="L380" s="23"/>
      <c r="M380" s="23"/>
      <c r="N380" s="23"/>
      <c r="O380" s="23"/>
      <c r="P380" s="23"/>
      <c r="Q380" s="23"/>
      <c r="R380" s="24"/>
      <c r="S380" s="23"/>
      <c r="T380" s="23"/>
      <c r="U380" s="23"/>
      <c r="V380" s="25"/>
    </row>
    <row r="381" customFormat="false" ht="16.5" hidden="false" customHeight="true" outlineLevel="0" collapsed="false">
      <c r="A381" s="29"/>
      <c r="B381" s="26" t="s">
        <v>30</v>
      </c>
      <c r="C381" s="27" t="n">
        <f aca="false">D381+E381+F381+G381+H381</f>
        <v>203.26914</v>
      </c>
      <c r="D381" s="28" t="n">
        <f aca="false">50.50505+152.76409</f>
        <v>203.26914</v>
      </c>
      <c r="E381" s="28"/>
      <c r="F381" s="28"/>
      <c r="G381" s="28"/>
      <c r="H381" s="28"/>
      <c r="I381" s="40"/>
      <c r="J381" s="23"/>
      <c r="K381" s="23"/>
      <c r="L381" s="23"/>
      <c r="M381" s="23"/>
      <c r="N381" s="23"/>
      <c r="O381" s="23"/>
      <c r="P381" s="23"/>
      <c r="Q381" s="23"/>
      <c r="R381" s="24"/>
      <c r="S381" s="23"/>
      <c r="T381" s="23"/>
      <c r="U381" s="23"/>
      <c r="V381" s="25"/>
    </row>
    <row r="382" customFormat="false" ht="39.75" hidden="false" customHeight="true" outlineLevel="0" collapsed="false">
      <c r="A382" s="29"/>
      <c r="B382" s="26" t="s">
        <v>247</v>
      </c>
      <c r="C382" s="27" t="n">
        <f aca="false">D382+E382+F382+G382+H382</f>
        <v>15123.64496</v>
      </c>
      <c r="D382" s="28" t="n">
        <f aca="false">0+15123.64496</f>
        <v>15123.64496</v>
      </c>
      <c r="E382" s="28"/>
      <c r="F382" s="28"/>
      <c r="G382" s="28"/>
      <c r="H382" s="28"/>
      <c r="I382" s="40"/>
      <c r="J382" s="23"/>
      <c r="K382" s="23"/>
      <c r="L382" s="23"/>
      <c r="M382" s="23"/>
      <c r="N382" s="23"/>
      <c r="O382" s="23"/>
      <c r="P382" s="23"/>
      <c r="Q382" s="23"/>
      <c r="R382" s="24"/>
      <c r="S382" s="23"/>
      <c r="T382" s="23"/>
      <c r="U382" s="23"/>
      <c r="V382" s="25"/>
    </row>
    <row r="383" customFormat="false" ht="16.5" hidden="false" customHeight="true" outlineLevel="0" collapsed="false">
      <c r="A383" s="29"/>
      <c r="B383" s="26" t="s">
        <v>31</v>
      </c>
      <c r="C383" s="27" t="n">
        <f aca="false">D383+E383+F383+G383+H383</f>
        <v>0</v>
      </c>
      <c r="D383" s="28"/>
      <c r="E383" s="28"/>
      <c r="F383" s="28"/>
      <c r="G383" s="28"/>
      <c r="H383" s="28"/>
      <c r="I383" s="40"/>
      <c r="J383" s="23"/>
      <c r="K383" s="23"/>
      <c r="L383" s="23"/>
      <c r="M383" s="23"/>
      <c r="N383" s="23"/>
      <c r="O383" s="36"/>
      <c r="P383" s="23"/>
      <c r="Q383" s="23"/>
      <c r="R383" s="24"/>
      <c r="S383" s="23"/>
      <c r="T383" s="23"/>
      <c r="U383" s="23"/>
      <c r="V383" s="25"/>
    </row>
    <row r="384" customFormat="false" ht="16.5" hidden="false" customHeight="true" outlineLevel="0" collapsed="false">
      <c r="A384" s="29" t="s">
        <v>264</v>
      </c>
      <c r="B384" s="15" t="s">
        <v>33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</row>
    <row r="385" customFormat="false" ht="16.5" hidden="false" customHeight="true" outlineLevel="0" collapsed="false">
      <c r="A385" s="29"/>
      <c r="B385" s="20" t="s">
        <v>261</v>
      </c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</row>
    <row r="386" customFormat="false" ht="45" hidden="false" customHeight="true" outlineLevel="0" collapsed="false">
      <c r="A386" s="29"/>
      <c r="B386" s="21" t="s">
        <v>262</v>
      </c>
      <c r="C386" s="21"/>
      <c r="D386" s="21"/>
      <c r="E386" s="21"/>
      <c r="F386" s="21"/>
      <c r="G386" s="21"/>
      <c r="H386" s="21"/>
      <c r="I386" s="40"/>
      <c r="J386" s="23" t="s">
        <v>21</v>
      </c>
      <c r="K386" s="23"/>
      <c r="L386" s="23" t="s">
        <v>169</v>
      </c>
      <c r="M386" s="23"/>
      <c r="N386" s="23" t="s">
        <v>265</v>
      </c>
      <c r="O386" s="36" t="s">
        <v>33</v>
      </c>
      <c r="P386" s="23" t="s">
        <v>265</v>
      </c>
      <c r="Q386" s="23" t="s">
        <v>265</v>
      </c>
      <c r="R386" s="24"/>
      <c r="S386" s="23" t="s">
        <v>173</v>
      </c>
      <c r="T386" s="23" t="s">
        <v>266</v>
      </c>
      <c r="U386" s="23" t="s">
        <v>99</v>
      </c>
      <c r="V386" s="25"/>
    </row>
    <row r="387" customFormat="false" ht="16.5" hidden="false" customHeight="true" outlineLevel="0" collapsed="false">
      <c r="A387" s="29"/>
      <c r="B387" s="26" t="s">
        <v>27</v>
      </c>
      <c r="C387" s="27" t="n">
        <f aca="false">SUM(C388:C392)</f>
        <v>12810.40636</v>
      </c>
      <c r="D387" s="27" t="n">
        <f aca="false">SUM(D388:D392)</f>
        <v>12810.40636</v>
      </c>
      <c r="E387" s="27" t="n">
        <f aca="false">SUM(E388:E392)</f>
        <v>0</v>
      </c>
      <c r="F387" s="27" t="n">
        <f aca="false">SUM(F388:F392)</f>
        <v>0</v>
      </c>
      <c r="G387" s="27" t="n">
        <f aca="false">SUM(G388:G392)</f>
        <v>0</v>
      </c>
      <c r="H387" s="27" t="n">
        <f aca="false">SUM(H388:H392)</f>
        <v>0</v>
      </c>
      <c r="I387" s="40"/>
      <c r="J387" s="23"/>
      <c r="K387" s="23"/>
      <c r="L387" s="23"/>
      <c r="M387" s="23"/>
      <c r="N387" s="23"/>
      <c r="O387" s="23"/>
      <c r="P387" s="23"/>
      <c r="Q387" s="23"/>
      <c r="R387" s="24"/>
      <c r="S387" s="23"/>
      <c r="T387" s="23"/>
      <c r="U387" s="23"/>
      <c r="V387" s="25"/>
    </row>
    <row r="388" customFormat="false" ht="16.5" hidden="false" customHeight="true" outlineLevel="0" collapsed="false">
      <c r="A388" s="29"/>
      <c r="B388" s="26" t="s">
        <v>28</v>
      </c>
      <c r="C388" s="27" t="n">
        <f aca="false">D388+E388+F388+G388+H388</f>
        <v>0</v>
      </c>
      <c r="D388" s="28"/>
      <c r="E388" s="28"/>
      <c r="F388" s="28"/>
      <c r="G388" s="28"/>
      <c r="H388" s="28"/>
      <c r="I388" s="40"/>
      <c r="J388" s="23"/>
      <c r="K388" s="23"/>
      <c r="L388" s="23"/>
      <c r="M388" s="23"/>
      <c r="N388" s="23"/>
      <c r="O388" s="23"/>
      <c r="P388" s="23"/>
      <c r="Q388" s="23"/>
      <c r="R388" s="24"/>
      <c r="S388" s="23"/>
      <c r="T388" s="23"/>
      <c r="U388" s="23"/>
      <c r="V388" s="25"/>
    </row>
    <row r="389" customFormat="false" ht="16.5" hidden="false" customHeight="true" outlineLevel="0" collapsed="false">
      <c r="A389" s="29"/>
      <c r="B389" s="26" t="s">
        <v>29</v>
      </c>
      <c r="C389" s="27" t="n">
        <f aca="false">D389+E389+F389+G389+H389</f>
        <v>5000</v>
      </c>
      <c r="D389" s="28" t="n">
        <v>5000</v>
      </c>
      <c r="E389" s="28"/>
      <c r="F389" s="28"/>
      <c r="G389" s="28"/>
      <c r="H389" s="28"/>
      <c r="I389" s="40"/>
      <c r="J389" s="23"/>
      <c r="K389" s="23"/>
      <c r="L389" s="23"/>
      <c r="M389" s="23"/>
      <c r="N389" s="23"/>
      <c r="O389" s="23"/>
      <c r="P389" s="23"/>
      <c r="Q389" s="23"/>
      <c r="R389" s="24"/>
      <c r="S389" s="23"/>
      <c r="T389" s="23"/>
      <c r="U389" s="23"/>
      <c r="V389" s="25"/>
    </row>
    <row r="390" customFormat="false" ht="16.5" hidden="false" customHeight="true" outlineLevel="0" collapsed="false">
      <c r="A390" s="29"/>
      <c r="B390" s="26" t="s">
        <v>30</v>
      </c>
      <c r="C390" s="27" t="n">
        <f aca="false">D390+E390+F390+G390+H390</f>
        <v>128.10406</v>
      </c>
      <c r="D390" s="28" t="n">
        <f aca="false">50.50505+77.59901</f>
        <v>128.10406</v>
      </c>
      <c r="E390" s="28"/>
      <c r="F390" s="28"/>
      <c r="G390" s="28"/>
      <c r="H390" s="28"/>
      <c r="I390" s="40"/>
      <c r="J390" s="23"/>
      <c r="K390" s="23"/>
      <c r="L390" s="23"/>
      <c r="M390" s="23"/>
      <c r="N390" s="23"/>
      <c r="O390" s="23"/>
      <c r="P390" s="23"/>
      <c r="Q390" s="23"/>
      <c r="R390" s="24"/>
      <c r="S390" s="23"/>
      <c r="T390" s="23"/>
      <c r="U390" s="23"/>
      <c r="V390" s="25"/>
    </row>
    <row r="391" customFormat="false" ht="39.75" hidden="false" customHeight="true" outlineLevel="0" collapsed="false">
      <c r="A391" s="29"/>
      <c r="B391" s="26" t="s">
        <v>247</v>
      </c>
      <c r="C391" s="27" t="n">
        <f aca="false">D391+E391+F391+G391+H391</f>
        <v>7682.3023</v>
      </c>
      <c r="D391" s="28" t="n">
        <f aca="false">0+7682.3023</f>
        <v>7682.3023</v>
      </c>
      <c r="E391" s="28"/>
      <c r="F391" s="28"/>
      <c r="G391" s="28"/>
      <c r="H391" s="28"/>
      <c r="I391" s="40"/>
      <c r="J391" s="23"/>
      <c r="K391" s="23"/>
      <c r="L391" s="23"/>
      <c r="M391" s="23"/>
      <c r="N391" s="23"/>
      <c r="O391" s="23"/>
      <c r="P391" s="23"/>
      <c r="Q391" s="23"/>
      <c r="R391" s="24"/>
      <c r="S391" s="23"/>
      <c r="T391" s="23"/>
      <c r="U391" s="23"/>
      <c r="V391" s="25"/>
    </row>
    <row r="392" customFormat="false" ht="16.5" hidden="false" customHeight="true" outlineLevel="0" collapsed="false">
      <c r="A392" s="29"/>
      <c r="B392" s="26" t="s">
        <v>31</v>
      </c>
      <c r="C392" s="27" t="n">
        <f aca="false">D392+E392+F392+G392+H392</f>
        <v>0</v>
      </c>
      <c r="D392" s="28"/>
      <c r="E392" s="28"/>
      <c r="F392" s="28"/>
      <c r="G392" s="28"/>
      <c r="H392" s="28"/>
      <c r="I392" s="40"/>
      <c r="J392" s="23"/>
      <c r="K392" s="23"/>
      <c r="L392" s="23"/>
      <c r="M392" s="23"/>
      <c r="N392" s="23"/>
      <c r="O392" s="36"/>
      <c r="P392" s="23"/>
      <c r="Q392" s="23"/>
      <c r="R392" s="24"/>
      <c r="S392" s="23"/>
      <c r="T392" s="23"/>
      <c r="U392" s="23"/>
      <c r="V392" s="25"/>
    </row>
    <row r="393" customFormat="false" ht="16.5" hidden="false" customHeight="true" outlineLevel="0" collapsed="false">
      <c r="A393" s="29" t="s">
        <v>267</v>
      </c>
      <c r="B393" s="15" t="s">
        <v>33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</row>
    <row r="394" customFormat="false" ht="16.5" hidden="false" customHeight="true" outlineLevel="0" collapsed="false">
      <c r="A394" s="29"/>
      <c r="B394" s="20" t="s">
        <v>261</v>
      </c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</row>
    <row r="395" customFormat="false" ht="45" hidden="false" customHeight="true" outlineLevel="0" collapsed="false">
      <c r="A395" s="29"/>
      <c r="B395" s="21" t="s">
        <v>262</v>
      </c>
      <c r="C395" s="21"/>
      <c r="D395" s="21"/>
      <c r="E395" s="21"/>
      <c r="F395" s="21"/>
      <c r="G395" s="21"/>
      <c r="H395" s="21"/>
      <c r="I395" s="22"/>
      <c r="J395" s="23" t="s">
        <v>21</v>
      </c>
      <c r="K395" s="23"/>
      <c r="L395" s="23" t="s">
        <v>169</v>
      </c>
      <c r="M395" s="23"/>
      <c r="N395" s="23" t="s">
        <v>258</v>
      </c>
      <c r="O395" s="36" t="s">
        <v>33</v>
      </c>
      <c r="P395" s="23" t="s">
        <v>258</v>
      </c>
      <c r="Q395" s="23" t="s">
        <v>258</v>
      </c>
      <c r="R395" s="23"/>
      <c r="S395" s="23" t="s">
        <v>173</v>
      </c>
      <c r="T395" s="23" t="s">
        <v>268</v>
      </c>
      <c r="U395" s="23" t="s">
        <v>99</v>
      </c>
      <c r="V395" s="25"/>
    </row>
    <row r="396" customFormat="false" ht="16.5" hidden="false" customHeight="true" outlineLevel="0" collapsed="false">
      <c r="A396" s="29"/>
      <c r="B396" s="26" t="s">
        <v>27</v>
      </c>
      <c r="C396" s="27" t="n">
        <f aca="false">SUM(C397:C401)</f>
        <v>1816.5</v>
      </c>
      <c r="D396" s="27" t="n">
        <f aca="false">SUM(D397:D401)</f>
        <v>1816.5</v>
      </c>
      <c r="E396" s="27" t="n">
        <f aca="false">SUM(E397:E401)</f>
        <v>0</v>
      </c>
      <c r="F396" s="27" t="n">
        <f aca="false">SUM(F397:F401)</f>
        <v>0</v>
      </c>
      <c r="G396" s="27" t="n">
        <f aca="false">SUM(G397:G401)</f>
        <v>0</v>
      </c>
      <c r="H396" s="27" t="n">
        <f aca="false">SUM(H397:H401)</f>
        <v>0</v>
      </c>
      <c r="I396" s="22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5"/>
    </row>
    <row r="397" customFormat="false" ht="16.5" hidden="false" customHeight="true" outlineLevel="0" collapsed="false">
      <c r="A397" s="29"/>
      <c r="B397" s="26" t="s">
        <v>28</v>
      </c>
      <c r="C397" s="27" t="n">
        <f aca="false">D397+E397+F397+G397+H397</f>
        <v>0</v>
      </c>
      <c r="D397" s="28"/>
      <c r="E397" s="28"/>
      <c r="F397" s="28"/>
      <c r="G397" s="28"/>
      <c r="H397" s="28"/>
      <c r="I397" s="22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5"/>
    </row>
    <row r="398" customFormat="false" ht="16.5" hidden="false" customHeight="true" outlineLevel="0" collapsed="false">
      <c r="A398" s="29"/>
      <c r="B398" s="26" t="s">
        <v>29</v>
      </c>
      <c r="C398" s="27" t="n">
        <f aca="false">D398+E398+F398+G398+H398</f>
        <v>0</v>
      </c>
      <c r="D398" s="28"/>
      <c r="E398" s="28"/>
      <c r="F398" s="28"/>
      <c r="G398" s="28"/>
      <c r="H398" s="28"/>
      <c r="I398" s="22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5"/>
    </row>
    <row r="399" customFormat="false" ht="16.5" hidden="false" customHeight="true" outlineLevel="0" collapsed="false">
      <c r="A399" s="29"/>
      <c r="B399" s="26" t="s">
        <v>30</v>
      </c>
      <c r="C399" s="27" t="n">
        <f aca="false">D399+E399+F399+G399+H399</f>
        <v>18.165</v>
      </c>
      <c r="D399" s="28" t="n">
        <f aca="false">0+18.165</f>
        <v>18.165</v>
      </c>
      <c r="E399" s="28"/>
      <c r="F399" s="28"/>
      <c r="G399" s="28"/>
      <c r="H399" s="28"/>
      <c r="I399" s="22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5"/>
    </row>
    <row r="400" customFormat="false" ht="39.75" hidden="false" customHeight="true" outlineLevel="0" collapsed="false">
      <c r="A400" s="29"/>
      <c r="B400" s="26" t="s">
        <v>247</v>
      </c>
      <c r="C400" s="27" t="n">
        <f aca="false">D400+E400+F400+G400+H400</f>
        <v>1798.335</v>
      </c>
      <c r="D400" s="28" t="n">
        <f aca="false">0+1798.335</f>
        <v>1798.335</v>
      </c>
      <c r="E400" s="28"/>
      <c r="F400" s="28"/>
      <c r="G400" s="28"/>
      <c r="H400" s="28"/>
      <c r="I400" s="22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5"/>
    </row>
    <row r="401" customFormat="false" ht="16.5" hidden="false" customHeight="true" outlineLevel="0" collapsed="false">
      <c r="A401" s="29"/>
      <c r="B401" s="26" t="s">
        <v>31</v>
      </c>
      <c r="C401" s="27" t="n">
        <f aca="false">D401+E401+F401+G401+H401</f>
        <v>0</v>
      </c>
      <c r="D401" s="28"/>
      <c r="E401" s="28"/>
      <c r="F401" s="28"/>
      <c r="G401" s="28"/>
      <c r="H401" s="28"/>
      <c r="I401" s="22"/>
      <c r="J401" s="23"/>
      <c r="K401" s="23"/>
      <c r="L401" s="23"/>
      <c r="M401" s="23"/>
      <c r="N401" s="23"/>
      <c r="O401" s="36"/>
      <c r="P401" s="23"/>
      <c r="Q401" s="23"/>
      <c r="R401" s="23"/>
      <c r="S401" s="23"/>
      <c r="T401" s="23"/>
      <c r="U401" s="23"/>
      <c r="V401" s="25"/>
    </row>
    <row r="402" customFormat="false" ht="16.5" hidden="false" customHeight="true" outlineLevel="0" collapsed="false">
      <c r="A402" s="29" t="s">
        <v>269</v>
      </c>
      <c r="B402" s="15" t="s">
        <v>33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</row>
    <row r="403" customFormat="false" ht="16.5" hidden="false" customHeight="true" outlineLevel="0" collapsed="false">
      <c r="A403" s="29"/>
      <c r="B403" s="20" t="s">
        <v>261</v>
      </c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</row>
    <row r="404" customFormat="false" ht="45" hidden="false" customHeight="true" outlineLevel="0" collapsed="false">
      <c r="A404" s="29"/>
      <c r="B404" s="21" t="s">
        <v>262</v>
      </c>
      <c r="C404" s="21"/>
      <c r="D404" s="21"/>
      <c r="E404" s="21"/>
      <c r="F404" s="21"/>
      <c r="G404" s="21"/>
      <c r="H404" s="21"/>
      <c r="I404" s="40"/>
      <c r="J404" s="23" t="s">
        <v>21</v>
      </c>
      <c r="K404" s="23"/>
      <c r="L404" s="23" t="s">
        <v>169</v>
      </c>
      <c r="M404" s="23"/>
      <c r="N404" s="23" t="s">
        <v>270</v>
      </c>
      <c r="O404" s="36" t="s">
        <v>33</v>
      </c>
      <c r="P404" s="23" t="s">
        <v>270</v>
      </c>
      <c r="Q404" s="23" t="s">
        <v>270</v>
      </c>
      <c r="R404" s="24"/>
      <c r="S404" s="23" t="s">
        <v>173</v>
      </c>
      <c r="T404" s="23" t="s">
        <v>271</v>
      </c>
      <c r="U404" s="23" t="s">
        <v>99</v>
      </c>
      <c r="V404" s="25"/>
    </row>
    <row r="405" customFormat="false" ht="16.5" hidden="false" customHeight="true" outlineLevel="0" collapsed="false">
      <c r="A405" s="29"/>
      <c r="B405" s="26" t="s">
        <v>27</v>
      </c>
      <c r="C405" s="27" t="n">
        <f aca="false">SUM(C406:C410)</f>
        <v>51.02605</v>
      </c>
      <c r="D405" s="27" t="n">
        <f aca="false">SUM(D406:D410)</f>
        <v>51.02605</v>
      </c>
      <c r="E405" s="27" t="n">
        <f aca="false">SUM(E406:E410)</f>
        <v>0</v>
      </c>
      <c r="F405" s="27" t="n">
        <f aca="false">SUM(F406:F410)</f>
        <v>0</v>
      </c>
      <c r="G405" s="27" t="n">
        <f aca="false">SUM(G406:G410)</f>
        <v>0</v>
      </c>
      <c r="H405" s="27" t="n">
        <f aca="false">SUM(H406:H410)</f>
        <v>0</v>
      </c>
      <c r="I405" s="40"/>
      <c r="J405" s="23"/>
      <c r="K405" s="23"/>
      <c r="L405" s="23"/>
      <c r="M405" s="23"/>
      <c r="N405" s="23"/>
      <c r="O405" s="23"/>
      <c r="P405" s="23"/>
      <c r="Q405" s="23"/>
      <c r="R405" s="24"/>
      <c r="S405" s="23"/>
      <c r="T405" s="23"/>
      <c r="U405" s="23"/>
      <c r="V405" s="25"/>
    </row>
    <row r="406" customFormat="false" ht="16.5" hidden="false" customHeight="true" outlineLevel="0" collapsed="false">
      <c r="A406" s="29"/>
      <c r="B406" s="26" t="s">
        <v>28</v>
      </c>
      <c r="C406" s="27" t="n">
        <f aca="false">D406+E406+F406+G406+H406</f>
        <v>0</v>
      </c>
      <c r="D406" s="28"/>
      <c r="E406" s="28"/>
      <c r="F406" s="28"/>
      <c r="G406" s="28"/>
      <c r="H406" s="28"/>
      <c r="I406" s="40"/>
      <c r="J406" s="23"/>
      <c r="K406" s="23"/>
      <c r="L406" s="23"/>
      <c r="M406" s="23"/>
      <c r="N406" s="23"/>
      <c r="O406" s="23"/>
      <c r="P406" s="23"/>
      <c r="Q406" s="23"/>
      <c r="R406" s="24"/>
      <c r="S406" s="23"/>
      <c r="T406" s="23"/>
      <c r="U406" s="23"/>
      <c r="V406" s="25"/>
    </row>
    <row r="407" customFormat="false" ht="16.5" hidden="false" customHeight="true" outlineLevel="0" collapsed="false">
      <c r="A407" s="29"/>
      <c r="B407" s="26" t="s">
        <v>29</v>
      </c>
      <c r="C407" s="27" t="n">
        <f aca="false">D407+E407+F407+G407+H407</f>
        <v>0</v>
      </c>
      <c r="D407" s="28"/>
      <c r="E407" s="28"/>
      <c r="F407" s="28"/>
      <c r="G407" s="28"/>
      <c r="H407" s="28"/>
      <c r="I407" s="40"/>
      <c r="J407" s="23"/>
      <c r="K407" s="23"/>
      <c r="L407" s="23"/>
      <c r="M407" s="23"/>
      <c r="N407" s="23"/>
      <c r="O407" s="23"/>
      <c r="P407" s="23"/>
      <c r="Q407" s="23"/>
      <c r="R407" s="24"/>
      <c r="S407" s="23"/>
      <c r="T407" s="23"/>
      <c r="U407" s="23"/>
      <c r="V407" s="25"/>
    </row>
    <row r="408" customFormat="false" ht="16.5" hidden="false" customHeight="true" outlineLevel="0" collapsed="false">
      <c r="A408" s="29"/>
      <c r="B408" s="26" t="s">
        <v>30</v>
      </c>
      <c r="C408" s="27" t="n">
        <f aca="false">D408+E408+F408+G408+H408</f>
        <v>0.51026</v>
      </c>
      <c r="D408" s="28" t="n">
        <f aca="false">0+0.51026</f>
        <v>0.51026</v>
      </c>
      <c r="E408" s="28"/>
      <c r="F408" s="28"/>
      <c r="G408" s="28"/>
      <c r="H408" s="28"/>
      <c r="I408" s="40"/>
      <c r="J408" s="23"/>
      <c r="K408" s="23"/>
      <c r="L408" s="23"/>
      <c r="M408" s="23"/>
      <c r="N408" s="23"/>
      <c r="O408" s="23"/>
      <c r="P408" s="23"/>
      <c r="Q408" s="23"/>
      <c r="R408" s="24"/>
      <c r="S408" s="23"/>
      <c r="T408" s="23"/>
      <c r="U408" s="23"/>
      <c r="V408" s="25"/>
    </row>
    <row r="409" customFormat="false" ht="39.75" hidden="false" customHeight="true" outlineLevel="0" collapsed="false">
      <c r="A409" s="29"/>
      <c r="B409" s="26" t="s">
        <v>247</v>
      </c>
      <c r="C409" s="27" t="n">
        <f aca="false">D409+E409+F409+G409+H409</f>
        <v>50.51579</v>
      </c>
      <c r="D409" s="28" t="n">
        <f aca="false">0+50.51579</f>
        <v>50.51579</v>
      </c>
      <c r="E409" s="28"/>
      <c r="F409" s="28"/>
      <c r="G409" s="28"/>
      <c r="H409" s="28"/>
      <c r="I409" s="40"/>
      <c r="J409" s="23"/>
      <c r="K409" s="23"/>
      <c r="L409" s="23"/>
      <c r="M409" s="23"/>
      <c r="N409" s="23"/>
      <c r="O409" s="23"/>
      <c r="P409" s="23"/>
      <c r="Q409" s="23"/>
      <c r="R409" s="24"/>
      <c r="S409" s="23"/>
      <c r="T409" s="23"/>
      <c r="U409" s="23"/>
      <c r="V409" s="25"/>
    </row>
    <row r="410" customFormat="false" ht="16.5" hidden="false" customHeight="true" outlineLevel="0" collapsed="false">
      <c r="A410" s="29"/>
      <c r="B410" s="26" t="s">
        <v>31</v>
      </c>
      <c r="C410" s="27" t="n">
        <f aca="false">D410+E410+F410+G410+H410</f>
        <v>0</v>
      </c>
      <c r="D410" s="28"/>
      <c r="E410" s="28"/>
      <c r="F410" s="28"/>
      <c r="G410" s="28"/>
      <c r="H410" s="28"/>
      <c r="I410" s="40"/>
      <c r="J410" s="23"/>
      <c r="K410" s="23"/>
      <c r="L410" s="23"/>
      <c r="M410" s="23"/>
      <c r="N410" s="23"/>
      <c r="O410" s="36"/>
      <c r="P410" s="23"/>
      <c r="Q410" s="23"/>
      <c r="R410" s="24"/>
      <c r="S410" s="23"/>
      <c r="T410" s="23"/>
      <c r="U410" s="23"/>
      <c r="V410" s="25"/>
    </row>
    <row r="411" customFormat="false" ht="16.5" hidden="false" customHeight="true" outlineLevel="0" collapsed="false">
      <c r="A411" s="29" t="s">
        <v>272</v>
      </c>
      <c r="B411" s="15" t="s">
        <v>33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</row>
    <row r="412" customFormat="false" ht="16.5" hidden="false" customHeight="true" outlineLevel="0" collapsed="false">
      <c r="A412" s="29"/>
      <c r="B412" s="20" t="s">
        <v>261</v>
      </c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</row>
    <row r="413" customFormat="false" ht="45" hidden="false" customHeight="true" outlineLevel="0" collapsed="false">
      <c r="A413" s="29"/>
      <c r="B413" s="21" t="s">
        <v>262</v>
      </c>
      <c r="C413" s="21"/>
      <c r="D413" s="21"/>
      <c r="E413" s="21"/>
      <c r="F413" s="21"/>
      <c r="G413" s="21"/>
      <c r="H413" s="21"/>
      <c r="I413" s="40"/>
      <c r="J413" s="23" t="s">
        <v>21</v>
      </c>
      <c r="K413" s="23"/>
      <c r="L413" s="23" t="s">
        <v>169</v>
      </c>
      <c r="M413" s="23"/>
      <c r="N413" s="23" t="s">
        <v>273</v>
      </c>
      <c r="O413" s="36" t="s">
        <v>33</v>
      </c>
      <c r="P413" s="23" t="s">
        <v>273</v>
      </c>
      <c r="Q413" s="23" t="s">
        <v>273</v>
      </c>
      <c r="R413" s="24"/>
      <c r="S413" s="23" t="s">
        <v>173</v>
      </c>
      <c r="T413" s="23" t="s">
        <v>274</v>
      </c>
      <c r="U413" s="23" t="s">
        <v>99</v>
      </c>
      <c r="V413" s="25"/>
    </row>
    <row r="414" customFormat="false" ht="16.5" hidden="false" customHeight="true" outlineLevel="0" collapsed="false">
      <c r="A414" s="29"/>
      <c r="B414" s="26" t="s">
        <v>27</v>
      </c>
      <c r="C414" s="27" t="n">
        <f aca="false">SUM(C415:C419)</f>
        <v>4163.5378</v>
      </c>
      <c r="D414" s="27" t="n">
        <f aca="false">SUM(D415:D419)</f>
        <v>4163.5378</v>
      </c>
      <c r="E414" s="27" t="n">
        <f aca="false">SUM(E415:E419)</f>
        <v>0</v>
      </c>
      <c r="F414" s="27" t="n">
        <f aca="false">SUM(F415:F419)</f>
        <v>0</v>
      </c>
      <c r="G414" s="27" t="n">
        <f aca="false">SUM(G415:G419)</f>
        <v>0</v>
      </c>
      <c r="H414" s="27" t="n">
        <f aca="false">SUM(H415:H419)</f>
        <v>0</v>
      </c>
      <c r="I414" s="40"/>
      <c r="J414" s="23"/>
      <c r="K414" s="23"/>
      <c r="L414" s="23"/>
      <c r="M414" s="23"/>
      <c r="N414" s="23"/>
      <c r="O414" s="23"/>
      <c r="P414" s="23"/>
      <c r="Q414" s="23"/>
      <c r="R414" s="24"/>
      <c r="S414" s="23"/>
      <c r="T414" s="23"/>
      <c r="U414" s="23"/>
      <c r="V414" s="25"/>
    </row>
    <row r="415" customFormat="false" ht="16.5" hidden="false" customHeight="true" outlineLevel="0" collapsed="false">
      <c r="A415" s="29"/>
      <c r="B415" s="26" t="s">
        <v>28</v>
      </c>
      <c r="C415" s="27" t="n">
        <f aca="false">D415+E415+F415+G415+H415</f>
        <v>0</v>
      </c>
      <c r="D415" s="28"/>
      <c r="E415" s="28"/>
      <c r="F415" s="28"/>
      <c r="G415" s="28"/>
      <c r="H415" s="28"/>
      <c r="I415" s="40"/>
      <c r="J415" s="23"/>
      <c r="K415" s="23"/>
      <c r="L415" s="23"/>
      <c r="M415" s="23"/>
      <c r="N415" s="23"/>
      <c r="O415" s="23"/>
      <c r="P415" s="23"/>
      <c r="Q415" s="23"/>
      <c r="R415" s="24"/>
      <c r="S415" s="23"/>
      <c r="T415" s="23"/>
      <c r="U415" s="23"/>
      <c r="V415" s="25"/>
    </row>
    <row r="416" customFormat="false" ht="16.5" hidden="false" customHeight="true" outlineLevel="0" collapsed="false">
      <c r="A416" s="29"/>
      <c r="B416" s="26" t="s">
        <v>29</v>
      </c>
      <c r="C416" s="27" t="n">
        <f aca="false">D416+E416+F416+G416+H416</f>
        <v>0</v>
      </c>
      <c r="D416" s="28"/>
      <c r="E416" s="28"/>
      <c r="F416" s="28"/>
      <c r="G416" s="28"/>
      <c r="H416" s="28"/>
      <c r="I416" s="40"/>
      <c r="J416" s="23"/>
      <c r="K416" s="23"/>
      <c r="L416" s="23"/>
      <c r="M416" s="23"/>
      <c r="N416" s="23"/>
      <c r="O416" s="23"/>
      <c r="P416" s="23"/>
      <c r="Q416" s="23"/>
      <c r="R416" s="24"/>
      <c r="S416" s="23"/>
      <c r="T416" s="23"/>
      <c r="U416" s="23"/>
      <c r="V416" s="25"/>
    </row>
    <row r="417" customFormat="false" ht="16.5" hidden="false" customHeight="true" outlineLevel="0" collapsed="false">
      <c r="A417" s="29"/>
      <c r="B417" s="26" t="s">
        <v>30</v>
      </c>
      <c r="C417" s="27" t="n">
        <f aca="false">D417+E417+F417+G417+H417</f>
        <v>41.63538</v>
      </c>
      <c r="D417" s="28" t="n">
        <f aca="false">0+41.63538</f>
        <v>41.63538</v>
      </c>
      <c r="E417" s="28"/>
      <c r="F417" s="28"/>
      <c r="G417" s="28"/>
      <c r="H417" s="28"/>
      <c r="I417" s="40"/>
      <c r="J417" s="23"/>
      <c r="K417" s="23"/>
      <c r="L417" s="23"/>
      <c r="M417" s="23"/>
      <c r="N417" s="23"/>
      <c r="O417" s="23"/>
      <c r="P417" s="23"/>
      <c r="Q417" s="23"/>
      <c r="R417" s="24"/>
      <c r="S417" s="23"/>
      <c r="T417" s="23"/>
      <c r="U417" s="23"/>
      <c r="V417" s="25"/>
    </row>
    <row r="418" customFormat="false" ht="39.75" hidden="false" customHeight="true" outlineLevel="0" collapsed="false">
      <c r="A418" s="29"/>
      <c r="B418" s="26" t="s">
        <v>247</v>
      </c>
      <c r="C418" s="27" t="n">
        <f aca="false">D418+E418+F418+G418+H418</f>
        <v>4121.90242</v>
      </c>
      <c r="D418" s="28" t="n">
        <f aca="false">0+4121.90242</f>
        <v>4121.90242</v>
      </c>
      <c r="E418" s="28"/>
      <c r="F418" s="28"/>
      <c r="G418" s="28"/>
      <c r="H418" s="28"/>
      <c r="I418" s="40"/>
      <c r="J418" s="23"/>
      <c r="K418" s="23"/>
      <c r="L418" s="23"/>
      <c r="M418" s="23"/>
      <c r="N418" s="23"/>
      <c r="O418" s="23"/>
      <c r="P418" s="23"/>
      <c r="Q418" s="23"/>
      <c r="R418" s="24"/>
      <c r="S418" s="23"/>
      <c r="T418" s="23"/>
      <c r="U418" s="23"/>
      <c r="V418" s="25"/>
    </row>
    <row r="419" customFormat="false" ht="16.5" hidden="false" customHeight="true" outlineLevel="0" collapsed="false">
      <c r="A419" s="29"/>
      <c r="B419" s="26" t="s">
        <v>31</v>
      </c>
      <c r="C419" s="27" t="n">
        <f aca="false">D419+E419+F419+G419+H419</f>
        <v>0</v>
      </c>
      <c r="D419" s="28"/>
      <c r="E419" s="28"/>
      <c r="F419" s="28"/>
      <c r="G419" s="28"/>
      <c r="H419" s="28"/>
      <c r="I419" s="40"/>
      <c r="J419" s="23"/>
      <c r="K419" s="23"/>
      <c r="L419" s="23"/>
      <c r="M419" s="23"/>
      <c r="N419" s="23"/>
      <c r="O419" s="36"/>
      <c r="P419" s="23"/>
      <c r="Q419" s="23"/>
      <c r="R419" s="24"/>
      <c r="S419" s="23"/>
      <c r="T419" s="23"/>
      <c r="U419" s="23"/>
      <c r="V419" s="25"/>
    </row>
    <row r="420" customFormat="false" ht="16.5" hidden="false" customHeight="true" outlineLevel="0" collapsed="false">
      <c r="A420" s="29" t="s">
        <v>275</v>
      </c>
      <c r="B420" s="15" t="s">
        <v>33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</row>
    <row r="421" customFormat="false" ht="16.5" hidden="false" customHeight="true" outlineLevel="0" collapsed="false">
      <c r="A421" s="29"/>
      <c r="B421" s="20" t="s">
        <v>261</v>
      </c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</row>
    <row r="422" customFormat="false" ht="45" hidden="false" customHeight="true" outlineLevel="0" collapsed="false">
      <c r="A422" s="29"/>
      <c r="B422" s="21" t="s">
        <v>262</v>
      </c>
      <c r="C422" s="21"/>
      <c r="D422" s="21"/>
      <c r="E422" s="21"/>
      <c r="F422" s="21"/>
      <c r="G422" s="21"/>
      <c r="H422" s="21"/>
      <c r="I422" s="40"/>
      <c r="J422" s="23" t="s">
        <v>21</v>
      </c>
      <c r="K422" s="23"/>
      <c r="L422" s="23" t="s">
        <v>169</v>
      </c>
      <c r="M422" s="23"/>
      <c r="N422" s="23" t="s">
        <v>276</v>
      </c>
      <c r="O422" s="36" t="s">
        <v>33</v>
      </c>
      <c r="P422" s="23" t="s">
        <v>276</v>
      </c>
      <c r="Q422" s="23" t="s">
        <v>276</v>
      </c>
      <c r="R422" s="24"/>
      <c r="S422" s="23" t="s">
        <v>173</v>
      </c>
      <c r="T422" s="23" t="s">
        <v>277</v>
      </c>
      <c r="U422" s="23" t="s">
        <v>99</v>
      </c>
      <c r="V422" s="25"/>
    </row>
    <row r="423" customFormat="false" ht="16.5" hidden="false" customHeight="true" outlineLevel="0" collapsed="false">
      <c r="A423" s="29"/>
      <c r="B423" s="26" t="s">
        <v>27</v>
      </c>
      <c r="C423" s="27" t="n">
        <f aca="false">SUM(C424:C428)</f>
        <v>1769.94545</v>
      </c>
      <c r="D423" s="27" t="n">
        <f aca="false">SUM(D424:D428)</f>
        <v>1769.94545</v>
      </c>
      <c r="E423" s="27" t="n">
        <f aca="false">SUM(E424:E428)</f>
        <v>0</v>
      </c>
      <c r="F423" s="27" t="n">
        <f aca="false">SUM(F424:F428)</f>
        <v>0</v>
      </c>
      <c r="G423" s="27" t="n">
        <f aca="false">SUM(G424:G428)</f>
        <v>0</v>
      </c>
      <c r="H423" s="27" t="n">
        <f aca="false">SUM(H424:H428)</f>
        <v>0</v>
      </c>
      <c r="I423" s="40"/>
      <c r="J423" s="23"/>
      <c r="K423" s="23"/>
      <c r="L423" s="23"/>
      <c r="M423" s="23"/>
      <c r="N423" s="23"/>
      <c r="O423" s="23"/>
      <c r="P423" s="23"/>
      <c r="Q423" s="23"/>
      <c r="R423" s="24"/>
      <c r="S423" s="23"/>
      <c r="T423" s="23"/>
      <c r="U423" s="23"/>
      <c r="V423" s="25"/>
    </row>
    <row r="424" customFormat="false" ht="16.5" hidden="false" customHeight="true" outlineLevel="0" collapsed="false">
      <c r="A424" s="29"/>
      <c r="B424" s="26" t="s">
        <v>28</v>
      </c>
      <c r="C424" s="27" t="n">
        <f aca="false">D424+E424+F424+G424+H424</f>
        <v>0</v>
      </c>
      <c r="D424" s="28"/>
      <c r="E424" s="28"/>
      <c r="F424" s="28"/>
      <c r="G424" s="28"/>
      <c r="H424" s="28"/>
      <c r="I424" s="40"/>
      <c r="J424" s="23"/>
      <c r="K424" s="23"/>
      <c r="L424" s="23"/>
      <c r="M424" s="23"/>
      <c r="N424" s="23"/>
      <c r="O424" s="23"/>
      <c r="P424" s="23"/>
      <c r="Q424" s="23"/>
      <c r="R424" s="24"/>
      <c r="S424" s="23"/>
      <c r="T424" s="23"/>
      <c r="U424" s="23"/>
      <c r="V424" s="25"/>
    </row>
    <row r="425" customFormat="false" ht="16.5" hidden="false" customHeight="true" outlineLevel="0" collapsed="false">
      <c r="A425" s="29"/>
      <c r="B425" s="26" t="s">
        <v>29</v>
      </c>
      <c r="C425" s="27" t="n">
        <f aca="false">D425+E425+F425+G425+H425</f>
        <v>0</v>
      </c>
      <c r="D425" s="28"/>
      <c r="E425" s="28"/>
      <c r="F425" s="28"/>
      <c r="G425" s="28"/>
      <c r="H425" s="28"/>
      <c r="I425" s="40"/>
      <c r="J425" s="23"/>
      <c r="K425" s="23"/>
      <c r="L425" s="23"/>
      <c r="M425" s="23"/>
      <c r="N425" s="23"/>
      <c r="O425" s="23"/>
      <c r="P425" s="23"/>
      <c r="Q425" s="23"/>
      <c r="R425" s="24"/>
      <c r="S425" s="23"/>
      <c r="T425" s="23"/>
      <c r="U425" s="23"/>
      <c r="V425" s="25"/>
    </row>
    <row r="426" customFormat="false" ht="16.5" hidden="false" customHeight="true" outlineLevel="0" collapsed="false">
      <c r="A426" s="29"/>
      <c r="B426" s="26" t="s">
        <v>30</v>
      </c>
      <c r="C426" s="27" t="n">
        <f aca="false">D426+E426+F426+G426+H426</f>
        <v>17.69945</v>
      </c>
      <c r="D426" s="28" t="n">
        <f aca="false">0+17.69945</f>
        <v>17.69945</v>
      </c>
      <c r="E426" s="28"/>
      <c r="F426" s="28"/>
      <c r="G426" s="28"/>
      <c r="H426" s="28"/>
      <c r="I426" s="40"/>
      <c r="J426" s="23"/>
      <c r="K426" s="23"/>
      <c r="L426" s="23"/>
      <c r="M426" s="23"/>
      <c r="N426" s="23"/>
      <c r="O426" s="23"/>
      <c r="P426" s="23"/>
      <c r="Q426" s="23"/>
      <c r="R426" s="24"/>
      <c r="S426" s="23"/>
      <c r="T426" s="23"/>
      <c r="U426" s="23"/>
      <c r="V426" s="25"/>
    </row>
    <row r="427" customFormat="false" ht="39.75" hidden="false" customHeight="true" outlineLevel="0" collapsed="false">
      <c r="A427" s="29"/>
      <c r="B427" s="26" t="s">
        <v>247</v>
      </c>
      <c r="C427" s="27" t="n">
        <f aca="false">D427+E427+F427+G427+H427</f>
        <v>1752.246</v>
      </c>
      <c r="D427" s="28" t="n">
        <f aca="false">0+1752.246</f>
        <v>1752.246</v>
      </c>
      <c r="E427" s="28"/>
      <c r="F427" s="28"/>
      <c r="G427" s="28"/>
      <c r="H427" s="28"/>
      <c r="I427" s="40"/>
      <c r="J427" s="23"/>
      <c r="K427" s="23"/>
      <c r="L427" s="23"/>
      <c r="M427" s="23"/>
      <c r="N427" s="23"/>
      <c r="O427" s="23"/>
      <c r="P427" s="23"/>
      <c r="Q427" s="23"/>
      <c r="R427" s="24"/>
      <c r="S427" s="23"/>
      <c r="T427" s="23"/>
      <c r="U427" s="23"/>
      <c r="V427" s="25"/>
    </row>
    <row r="428" customFormat="false" ht="16.5" hidden="false" customHeight="true" outlineLevel="0" collapsed="false">
      <c r="A428" s="29"/>
      <c r="B428" s="26" t="s">
        <v>31</v>
      </c>
      <c r="C428" s="27" t="n">
        <f aca="false">D428+E428+F428+G428+H428</f>
        <v>0</v>
      </c>
      <c r="D428" s="28"/>
      <c r="E428" s="28"/>
      <c r="F428" s="28"/>
      <c r="G428" s="28"/>
      <c r="H428" s="28"/>
      <c r="I428" s="40"/>
      <c r="J428" s="23"/>
      <c r="K428" s="23"/>
      <c r="L428" s="23"/>
      <c r="M428" s="23"/>
      <c r="N428" s="23"/>
      <c r="O428" s="36"/>
      <c r="P428" s="23"/>
      <c r="Q428" s="23"/>
      <c r="R428" s="24"/>
      <c r="S428" s="23"/>
      <c r="T428" s="23"/>
      <c r="U428" s="23"/>
      <c r="V428" s="25"/>
    </row>
    <row r="429" customFormat="false" ht="16.5" hidden="false" customHeight="true" outlineLevel="0" collapsed="false">
      <c r="A429" s="29" t="s">
        <v>278</v>
      </c>
      <c r="B429" s="15" t="s">
        <v>33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</row>
    <row r="430" customFormat="false" ht="16.5" hidden="false" customHeight="true" outlineLevel="0" collapsed="false">
      <c r="A430" s="29"/>
      <c r="B430" s="20" t="s">
        <v>279</v>
      </c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</row>
    <row r="431" customFormat="false" ht="49.5" hidden="false" customHeight="true" outlineLevel="0" collapsed="false">
      <c r="A431" s="29"/>
      <c r="B431" s="21" t="s">
        <v>280</v>
      </c>
      <c r="C431" s="21"/>
      <c r="D431" s="21"/>
      <c r="E431" s="21"/>
      <c r="F431" s="21"/>
      <c r="G431" s="21"/>
      <c r="H431" s="21"/>
      <c r="I431" s="22" t="s">
        <v>281</v>
      </c>
      <c r="J431" s="23" t="s">
        <v>22</v>
      </c>
      <c r="K431" s="23" t="s">
        <v>21</v>
      </c>
      <c r="L431" s="23" t="s">
        <v>37</v>
      </c>
      <c r="M431" s="23" t="s">
        <v>282</v>
      </c>
      <c r="N431" s="23" t="s">
        <v>93</v>
      </c>
      <c r="O431" s="23" t="s">
        <v>33</v>
      </c>
      <c r="P431" s="23" t="s">
        <v>93</v>
      </c>
      <c r="Q431" s="23" t="s">
        <v>93</v>
      </c>
      <c r="R431" s="24" t="s">
        <v>283</v>
      </c>
      <c r="S431" s="23" t="s">
        <v>42</v>
      </c>
      <c r="T431" s="23" t="s">
        <v>174</v>
      </c>
      <c r="U431" s="23" t="s">
        <v>44</v>
      </c>
      <c r="V431" s="25"/>
    </row>
    <row r="432" customFormat="false" ht="16.5" hidden="false" customHeight="true" outlineLevel="0" collapsed="false">
      <c r="A432" s="29"/>
      <c r="B432" s="26" t="s">
        <v>27</v>
      </c>
      <c r="C432" s="27" t="n">
        <f aca="false">SUM(C433:C436)</f>
        <v>60757.6</v>
      </c>
      <c r="D432" s="27" t="n">
        <f aca="false">SUM(D433:D436)</f>
        <v>20000</v>
      </c>
      <c r="E432" s="27" t="n">
        <f aca="false">SUM(E433:E436)</f>
        <v>40757.6</v>
      </c>
      <c r="F432" s="27" t="n">
        <f aca="false">SUM(F433:F436)</f>
        <v>0</v>
      </c>
      <c r="G432" s="27" t="n">
        <f aca="false">SUM(G433:G436)</f>
        <v>0</v>
      </c>
      <c r="H432" s="27" t="n">
        <f aca="false">SUM(H433:H436)</f>
        <v>0</v>
      </c>
      <c r="I432" s="22"/>
      <c r="J432" s="23"/>
      <c r="K432" s="23"/>
      <c r="L432" s="23"/>
      <c r="M432" s="23"/>
      <c r="N432" s="23"/>
      <c r="O432" s="23"/>
      <c r="P432" s="23"/>
      <c r="Q432" s="23"/>
      <c r="R432" s="24"/>
      <c r="S432" s="23"/>
      <c r="T432" s="23"/>
      <c r="U432" s="23"/>
      <c r="V432" s="25"/>
    </row>
    <row r="433" customFormat="false" ht="16.5" hidden="false" customHeight="true" outlineLevel="0" collapsed="false">
      <c r="A433" s="29"/>
      <c r="B433" s="26" t="s">
        <v>28</v>
      </c>
      <c r="C433" s="27" t="n">
        <f aca="false">D433+E433+F433+G433+H433</f>
        <v>20757.6</v>
      </c>
      <c r="D433" s="28"/>
      <c r="E433" s="28" t="n">
        <f aca="false">0+20757.6</f>
        <v>20757.6</v>
      </c>
      <c r="F433" s="28"/>
      <c r="G433" s="28"/>
      <c r="H433" s="28"/>
      <c r="I433" s="22"/>
      <c r="J433" s="23"/>
      <c r="K433" s="23"/>
      <c r="L433" s="23"/>
      <c r="M433" s="23"/>
      <c r="N433" s="23"/>
      <c r="O433" s="23"/>
      <c r="P433" s="23"/>
      <c r="Q433" s="23"/>
      <c r="R433" s="24"/>
      <c r="S433" s="23"/>
      <c r="T433" s="23"/>
      <c r="U433" s="23"/>
      <c r="V433" s="25"/>
    </row>
    <row r="434" customFormat="false" ht="16.5" hidden="false" customHeight="true" outlineLevel="0" collapsed="false">
      <c r="A434" s="29"/>
      <c r="B434" s="26" t="s">
        <v>29</v>
      </c>
      <c r="C434" s="27" t="n">
        <f aca="false">D434+E434+F434+G434+H434</f>
        <v>40000</v>
      </c>
      <c r="D434" s="28" t="n">
        <v>20000</v>
      </c>
      <c r="E434" s="28" t="n">
        <v>20000</v>
      </c>
      <c r="F434" s="28"/>
      <c r="G434" s="28"/>
      <c r="H434" s="28"/>
      <c r="I434" s="22"/>
      <c r="J434" s="23"/>
      <c r="K434" s="23"/>
      <c r="L434" s="23"/>
      <c r="M434" s="23"/>
      <c r="N434" s="23"/>
      <c r="O434" s="23"/>
      <c r="P434" s="23"/>
      <c r="Q434" s="23"/>
      <c r="R434" s="24"/>
      <c r="S434" s="23"/>
      <c r="T434" s="23"/>
      <c r="U434" s="23"/>
      <c r="V434" s="25"/>
    </row>
    <row r="435" customFormat="false" ht="16.5" hidden="false" customHeight="true" outlineLevel="0" collapsed="false">
      <c r="A435" s="29"/>
      <c r="B435" s="26" t="s">
        <v>30</v>
      </c>
      <c r="C435" s="27" t="n">
        <f aca="false">D435+E435+F435+G435+H435</f>
        <v>0</v>
      </c>
      <c r="D435" s="28"/>
      <c r="E435" s="28"/>
      <c r="F435" s="28"/>
      <c r="G435" s="28"/>
      <c r="H435" s="28"/>
      <c r="I435" s="22"/>
      <c r="J435" s="23"/>
      <c r="K435" s="23"/>
      <c r="L435" s="23"/>
      <c r="M435" s="23"/>
      <c r="N435" s="23"/>
      <c r="O435" s="23"/>
      <c r="P435" s="23"/>
      <c r="Q435" s="23"/>
      <c r="R435" s="24"/>
      <c r="S435" s="23"/>
      <c r="T435" s="23"/>
      <c r="U435" s="23"/>
      <c r="V435" s="25"/>
    </row>
    <row r="436" customFormat="false" ht="16.5" hidden="false" customHeight="true" outlineLevel="0" collapsed="false">
      <c r="A436" s="29"/>
      <c r="B436" s="26" t="s">
        <v>31</v>
      </c>
      <c r="C436" s="27" t="n">
        <f aca="false">D436+E436+F436+G436+H436</f>
        <v>0</v>
      </c>
      <c r="D436" s="28"/>
      <c r="E436" s="28"/>
      <c r="F436" s="28"/>
      <c r="G436" s="28"/>
      <c r="H436" s="28"/>
      <c r="I436" s="22"/>
      <c r="J436" s="23"/>
      <c r="K436" s="23"/>
      <c r="L436" s="23"/>
      <c r="M436" s="23"/>
      <c r="N436" s="23"/>
      <c r="O436" s="23"/>
      <c r="P436" s="23"/>
      <c r="Q436" s="23"/>
      <c r="R436" s="24"/>
      <c r="S436" s="23"/>
      <c r="T436" s="23"/>
      <c r="U436" s="23"/>
      <c r="V436" s="25"/>
    </row>
    <row r="437" customFormat="false" ht="16.5" hidden="false" customHeight="true" outlineLevel="0" collapsed="false">
      <c r="A437" s="29" t="s">
        <v>284</v>
      </c>
      <c r="B437" s="15" t="s">
        <v>33</v>
      </c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</row>
    <row r="438" customFormat="false" ht="16.5" hidden="false" customHeight="true" outlineLevel="0" collapsed="false">
      <c r="A438" s="29"/>
      <c r="B438" s="20" t="s">
        <v>279</v>
      </c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</row>
    <row r="439" customFormat="false" ht="49.5" hidden="false" customHeight="true" outlineLevel="0" collapsed="false">
      <c r="A439" s="29"/>
      <c r="B439" s="21" t="s">
        <v>285</v>
      </c>
      <c r="C439" s="21"/>
      <c r="D439" s="21"/>
      <c r="E439" s="21"/>
      <c r="F439" s="21"/>
      <c r="G439" s="21"/>
      <c r="H439" s="21"/>
      <c r="I439" s="22" t="s">
        <v>281</v>
      </c>
      <c r="J439" s="23" t="s">
        <v>22</v>
      </c>
      <c r="K439" s="23" t="s">
        <v>21</v>
      </c>
      <c r="L439" s="23" t="s">
        <v>37</v>
      </c>
      <c r="M439" s="23" t="s">
        <v>286</v>
      </c>
      <c r="N439" s="23" t="s">
        <v>93</v>
      </c>
      <c r="O439" s="23" t="s">
        <v>33</v>
      </c>
      <c r="P439" s="23" t="s">
        <v>93</v>
      </c>
      <c r="Q439" s="23" t="s">
        <v>93</v>
      </c>
      <c r="R439" s="24" t="s">
        <v>287</v>
      </c>
      <c r="S439" s="23" t="s">
        <v>42</v>
      </c>
      <c r="T439" s="23" t="s">
        <v>174</v>
      </c>
      <c r="U439" s="23" t="s">
        <v>44</v>
      </c>
      <c r="V439" s="25"/>
    </row>
    <row r="440" customFormat="false" ht="16.5" hidden="false" customHeight="true" outlineLevel="0" collapsed="false">
      <c r="A440" s="29"/>
      <c r="B440" s="26" t="s">
        <v>27</v>
      </c>
      <c r="C440" s="27" t="n">
        <f aca="false">SUM(C441:C444)</f>
        <v>50990.38</v>
      </c>
      <c r="D440" s="27" t="n">
        <f aca="false">SUM(D441:D444)</f>
        <v>20000</v>
      </c>
      <c r="E440" s="27" t="n">
        <f aca="false">SUM(E441:E444)</f>
        <v>30990.38</v>
      </c>
      <c r="F440" s="27" t="n">
        <f aca="false">SUM(F441:F444)</f>
        <v>0</v>
      </c>
      <c r="G440" s="27" t="n">
        <f aca="false">SUM(G441:G444)</f>
        <v>0</v>
      </c>
      <c r="H440" s="27" t="n">
        <f aca="false">SUM(H441:H444)</f>
        <v>0</v>
      </c>
      <c r="I440" s="22"/>
      <c r="J440" s="23"/>
      <c r="K440" s="23"/>
      <c r="L440" s="23"/>
      <c r="M440" s="23"/>
      <c r="N440" s="23"/>
      <c r="O440" s="23"/>
      <c r="P440" s="23"/>
      <c r="Q440" s="23"/>
      <c r="R440" s="24"/>
      <c r="S440" s="23"/>
      <c r="T440" s="23"/>
      <c r="U440" s="23"/>
      <c r="V440" s="25"/>
    </row>
    <row r="441" customFormat="false" ht="16.5" hidden="false" customHeight="true" outlineLevel="0" collapsed="false">
      <c r="A441" s="29"/>
      <c r="B441" s="26" t="s">
        <v>28</v>
      </c>
      <c r="C441" s="27" t="n">
        <f aca="false">D441+E441+F441+G441+H441</f>
        <v>10990.38</v>
      </c>
      <c r="D441" s="28"/>
      <c r="E441" s="28" t="n">
        <f aca="false">0+10990.38</f>
        <v>10990.38</v>
      </c>
      <c r="F441" s="28"/>
      <c r="G441" s="28"/>
      <c r="H441" s="28"/>
      <c r="I441" s="22"/>
      <c r="J441" s="23"/>
      <c r="K441" s="23"/>
      <c r="L441" s="23"/>
      <c r="M441" s="23"/>
      <c r="N441" s="23"/>
      <c r="O441" s="23"/>
      <c r="P441" s="23"/>
      <c r="Q441" s="23"/>
      <c r="R441" s="24"/>
      <c r="S441" s="23"/>
      <c r="T441" s="23"/>
      <c r="U441" s="23"/>
      <c r="V441" s="25"/>
    </row>
    <row r="442" customFormat="false" ht="16.5" hidden="false" customHeight="true" outlineLevel="0" collapsed="false">
      <c r="A442" s="29"/>
      <c r="B442" s="26" t="s">
        <v>29</v>
      </c>
      <c r="C442" s="27" t="n">
        <f aca="false">D442+E442+F442+G442+H442</f>
        <v>40000</v>
      </c>
      <c r="D442" s="28" t="n">
        <v>20000</v>
      </c>
      <c r="E442" s="28" t="n">
        <v>20000</v>
      </c>
      <c r="F442" s="28"/>
      <c r="G442" s="28"/>
      <c r="H442" s="28"/>
      <c r="I442" s="22"/>
      <c r="J442" s="23"/>
      <c r="K442" s="23"/>
      <c r="L442" s="23"/>
      <c r="M442" s="23"/>
      <c r="N442" s="23"/>
      <c r="O442" s="23"/>
      <c r="P442" s="23"/>
      <c r="Q442" s="23"/>
      <c r="R442" s="24"/>
      <c r="S442" s="23"/>
      <c r="T442" s="23"/>
      <c r="U442" s="23"/>
      <c r="V442" s="25"/>
    </row>
    <row r="443" customFormat="false" ht="16.5" hidden="false" customHeight="true" outlineLevel="0" collapsed="false">
      <c r="A443" s="29"/>
      <c r="B443" s="26" t="s">
        <v>30</v>
      </c>
      <c r="C443" s="27" t="n">
        <f aca="false">D443+E443+F443+G443+H443</f>
        <v>0</v>
      </c>
      <c r="D443" s="27"/>
      <c r="E443" s="28"/>
      <c r="F443" s="28"/>
      <c r="G443" s="28"/>
      <c r="H443" s="28"/>
      <c r="I443" s="22"/>
      <c r="J443" s="23"/>
      <c r="K443" s="23"/>
      <c r="L443" s="23"/>
      <c r="M443" s="23"/>
      <c r="N443" s="23"/>
      <c r="O443" s="23"/>
      <c r="P443" s="23"/>
      <c r="Q443" s="23"/>
      <c r="R443" s="24"/>
      <c r="S443" s="23"/>
      <c r="T443" s="23"/>
      <c r="U443" s="23"/>
      <c r="V443" s="25"/>
    </row>
    <row r="444" customFormat="false" ht="16.5" hidden="false" customHeight="true" outlineLevel="0" collapsed="false">
      <c r="A444" s="29"/>
      <c r="B444" s="26" t="s">
        <v>31</v>
      </c>
      <c r="C444" s="27" t="n">
        <f aca="false">D444+E444+F444+G444+H444</f>
        <v>0</v>
      </c>
      <c r="D444" s="27"/>
      <c r="E444" s="28"/>
      <c r="F444" s="28"/>
      <c r="G444" s="28"/>
      <c r="H444" s="28"/>
      <c r="I444" s="22"/>
      <c r="J444" s="23"/>
      <c r="K444" s="23"/>
      <c r="L444" s="23"/>
      <c r="M444" s="23"/>
      <c r="N444" s="23"/>
      <c r="O444" s="23"/>
      <c r="P444" s="23"/>
      <c r="Q444" s="23"/>
      <c r="R444" s="24"/>
      <c r="S444" s="23"/>
      <c r="T444" s="23"/>
      <c r="U444" s="23"/>
      <c r="V444" s="25"/>
    </row>
    <row r="445" customFormat="false" ht="16.5" hidden="false" customHeight="true" outlineLevel="0" collapsed="false">
      <c r="A445" s="29" t="s">
        <v>288</v>
      </c>
      <c r="B445" s="15" t="s">
        <v>33</v>
      </c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</row>
    <row r="446" customFormat="false" ht="16.5" hidden="false" customHeight="true" outlineLevel="0" collapsed="false">
      <c r="A446" s="29"/>
      <c r="B446" s="20" t="s">
        <v>279</v>
      </c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</row>
    <row r="447" customFormat="false" ht="49.5" hidden="false" customHeight="true" outlineLevel="0" collapsed="false">
      <c r="A447" s="29"/>
      <c r="B447" s="21" t="s">
        <v>289</v>
      </c>
      <c r="C447" s="21"/>
      <c r="D447" s="21"/>
      <c r="E447" s="21"/>
      <c r="F447" s="21"/>
      <c r="G447" s="21"/>
      <c r="H447" s="21"/>
      <c r="I447" s="22" t="s">
        <v>281</v>
      </c>
      <c r="J447" s="23" t="s">
        <v>22</v>
      </c>
      <c r="K447" s="23" t="s">
        <v>21</v>
      </c>
      <c r="L447" s="23" t="s">
        <v>37</v>
      </c>
      <c r="M447" s="23" t="s">
        <v>290</v>
      </c>
      <c r="N447" s="23" t="s">
        <v>93</v>
      </c>
      <c r="O447" s="23" t="s">
        <v>33</v>
      </c>
      <c r="P447" s="23" t="s">
        <v>93</v>
      </c>
      <c r="Q447" s="23" t="s">
        <v>93</v>
      </c>
      <c r="R447" s="24" t="s">
        <v>291</v>
      </c>
      <c r="S447" s="23" t="s">
        <v>42</v>
      </c>
      <c r="T447" s="23" t="s">
        <v>174</v>
      </c>
      <c r="U447" s="23" t="s">
        <v>44</v>
      </c>
      <c r="V447" s="25"/>
    </row>
    <row r="448" customFormat="false" ht="16.5" hidden="false" customHeight="true" outlineLevel="0" collapsed="false">
      <c r="A448" s="29"/>
      <c r="B448" s="26" t="s">
        <v>27</v>
      </c>
      <c r="C448" s="27" t="n">
        <f aca="false">SUM(C449:C452)</f>
        <v>160927.87</v>
      </c>
      <c r="D448" s="27" t="n">
        <f aca="false">SUM(D449:D452)</f>
        <v>20000</v>
      </c>
      <c r="E448" s="27" t="n">
        <f aca="false">SUM(E449:E452)</f>
        <v>140927.87</v>
      </c>
      <c r="F448" s="27" t="n">
        <f aca="false">SUM(F449:F452)</f>
        <v>0</v>
      </c>
      <c r="G448" s="27" t="n">
        <f aca="false">SUM(G449:G452)</f>
        <v>0</v>
      </c>
      <c r="H448" s="27" t="n">
        <f aca="false">SUM(H449:H452)</f>
        <v>0</v>
      </c>
      <c r="I448" s="22"/>
      <c r="J448" s="23"/>
      <c r="K448" s="23"/>
      <c r="L448" s="23"/>
      <c r="M448" s="23"/>
      <c r="N448" s="23"/>
      <c r="O448" s="23"/>
      <c r="P448" s="23"/>
      <c r="Q448" s="23"/>
      <c r="R448" s="24"/>
      <c r="S448" s="23"/>
      <c r="T448" s="23"/>
      <c r="U448" s="23"/>
      <c r="V448" s="25"/>
    </row>
    <row r="449" customFormat="false" ht="16.5" hidden="false" customHeight="true" outlineLevel="0" collapsed="false">
      <c r="A449" s="29"/>
      <c r="B449" s="26" t="s">
        <v>28</v>
      </c>
      <c r="C449" s="27" t="n">
        <f aca="false">D449+E449+F449+G449+H449</f>
        <v>120927.87</v>
      </c>
      <c r="D449" s="28"/>
      <c r="E449" s="28" t="n">
        <f aca="false">0+120927.87</f>
        <v>120927.87</v>
      </c>
      <c r="F449" s="28"/>
      <c r="G449" s="28"/>
      <c r="H449" s="28"/>
      <c r="I449" s="22"/>
      <c r="J449" s="23"/>
      <c r="K449" s="23"/>
      <c r="L449" s="23"/>
      <c r="M449" s="23"/>
      <c r="N449" s="23"/>
      <c r="O449" s="23"/>
      <c r="P449" s="23"/>
      <c r="Q449" s="23"/>
      <c r="R449" s="24"/>
      <c r="S449" s="23"/>
      <c r="T449" s="23"/>
      <c r="U449" s="23"/>
      <c r="V449" s="25"/>
    </row>
    <row r="450" customFormat="false" ht="16.5" hidden="false" customHeight="true" outlineLevel="0" collapsed="false">
      <c r="A450" s="29"/>
      <c r="B450" s="26" t="s">
        <v>29</v>
      </c>
      <c r="C450" s="27" t="n">
        <f aca="false">D450+E450+F450+G450+H450</f>
        <v>40000</v>
      </c>
      <c r="D450" s="28" t="n">
        <v>20000</v>
      </c>
      <c r="E450" s="28" t="n">
        <v>20000</v>
      </c>
      <c r="F450" s="28"/>
      <c r="G450" s="28"/>
      <c r="H450" s="28"/>
      <c r="I450" s="22"/>
      <c r="J450" s="23"/>
      <c r="K450" s="23"/>
      <c r="L450" s="23"/>
      <c r="M450" s="23"/>
      <c r="N450" s="23"/>
      <c r="O450" s="23"/>
      <c r="P450" s="23"/>
      <c r="Q450" s="23"/>
      <c r="R450" s="24"/>
      <c r="S450" s="23"/>
      <c r="T450" s="23"/>
      <c r="U450" s="23"/>
      <c r="V450" s="25"/>
    </row>
    <row r="451" customFormat="false" ht="16.5" hidden="false" customHeight="true" outlineLevel="0" collapsed="false">
      <c r="A451" s="29"/>
      <c r="B451" s="26" t="s">
        <v>30</v>
      </c>
      <c r="C451" s="27" t="n">
        <f aca="false">D451+E451+F451+G451+H451</f>
        <v>0</v>
      </c>
      <c r="D451" s="28"/>
      <c r="E451" s="28"/>
      <c r="F451" s="28"/>
      <c r="G451" s="28"/>
      <c r="H451" s="28"/>
      <c r="I451" s="22"/>
      <c r="J451" s="23"/>
      <c r="K451" s="23"/>
      <c r="L451" s="23"/>
      <c r="M451" s="23"/>
      <c r="N451" s="23"/>
      <c r="O451" s="23"/>
      <c r="P451" s="23"/>
      <c r="Q451" s="23"/>
      <c r="R451" s="24"/>
      <c r="S451" s="23"/>
      <c r="T451" s="23"/>
      <c r="U451" s="23"/>
      <c r="V451" s="25"/>
    </row>
    <row r="452" customFormat="false" ht="16.5" hidden="false" customHeight="true" outlineLevel="0" collapsed="false">
      <c r="A452" s="29"/>
      <c r="B452" s="26" t="s">
        <v>31</v>
      </c>
      <c r="C452" s="27" t="n">
        <f aca="false">D452+E452+F452+G452+H452</f>
        <v>0</v>
      </c>
      <c r="D452" s="28"/>
      <c r="E452" s="28"/>
      <c r="F452" s="28"/>
      <c r="G452" s="28"/>
      <c r="H452" s="28"/>
      <c r="I452" s="22"/>
      <c r="J452" s="23"/>
      <c r="K452" s="23"/>
      <c r="L452" s="23"/>
      <c r="M452" s="23"/>
      <c r="N452" s="23"/>
      <c r="O452" s="23"/>
      <c r="P452" s="23"/>
      <c r="Q452" s="23"/>
      <c r="R452" s="24"/>
      <c r="S452" s="23"/>
      <c r="T452" s="23"/>
      <c r="U452" s="23"/>
      <c r="V452" s="25"/>
    </row>
    <row r="453" customFormat="false" ht="15.75" hidden="false" customHeight="true" outlineLevel="0" collapsed="false">
      <c r="A453" s="29" t="s">
        <v>292</v>
      </c>
      <c r="B453" s="32" t="s">
        <v>33</v>
      </c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</row>
    <row r="454" customFormat="false" ht="15.75" hidden="false" customHeight="true" outlineLevel="0" collapsed="false">
      <c r="A454" s="29"/>
      <c r="B454" s="20" t="s">
        <v>293</v>
      </c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</row>
    <row r="455" customFormat="false" ht="45" hidden="false" customHeight="true" outlineLevel="0" collapsed="false">
      <c r="A455" s="29"/>
      <c r="B455" s="21" t="s">
        <v>294</v>
      </c>
      <c r="C455" s="21"/>
      <c r="D455" s="21"/>
      <c r="E455" s="21"/>
      <c r="F455" s="21"/>
      <c r="G455" s="21"/>
      <c r="H455" s="21"/>
      <c r="I455" s="22" t="s">
        <v>281</v>
      </c>
      <c r="J455" s="23" t="s">
        <v>23</v>
      </c>
      <c r="K455" s="23" t="s">
        <v>295</v>
      </c>
      <c r="L455" s="23" t="s">
        <v>169</v>
      </c>
      <c r="M455" s="23" t="s">
        <v>296</v>
      </c>
      <c r="N455" s="23" t="s">
        <v>273</v>
      </c>
      <c r="O455" s="23" t="s">
        <v>33</v>
      </c>
      <c r="P455" s="23" t="s">
        <v>273</v>
      </c>
      <c r="Q455" s="23" t="s">
        <v>273</v>
      </c>
      <c r="R455" s="24" t="s">
        <v>297</v>
      </c>
      <c r="S455" s="23" t="s">
        <v>173</v>
      </c>
      <c r="T455" s="23" t="s">
        <v>298</v>
      </c>
      <c r="U455" s="23" t="s">
        <v>44</v>
      </c>
      <c r="V455" s="25"/>
    </row>
    <row r="456" customFormat="false" ht="15.75" hidden="false" customHeight="true" outlineLevel="0" collapsed="false">
      <c r="A456" s="29"/>
      <c r="B456" s="26" t="s">
        <v>27</v>
      </c>
      <c r="C456" s="27" t="n">
        <f aca="false">SUM(C457:C460)</f>
        <v>680610.10102</v>
      </c>
      <c r="D456" s="27" t="n">
        <f aca="false">SUM(D457:D460)</f>
        <v>0</v>
      </c>
      <c r="E456" s="27" t="n">
        <f aca="false">SUM(E457:E460)</f>
        <v>630105.05051</v>
      </c>
      <c r="F456" s="27" t="n">
        <f aca="false">SUM(F457:F460)</f>
        <v>50505.05051</v>
      </c>
      <c r="G456" s="27" t="n">
        <f aca="false">SUM(G457:G460)</f>
        <v>0</v>
      </c>
      <c r="H456" s="27" t="n">
        <f aca="false">SUM(H457:H460)</f>
        <v>0</v>
      </c>
      <c r="I456" s="22"/>
      <c r="J456" s="23"/>
      <c r="K456" s="23"/>
      <c r="L456" s="23"/>
      <c r="M456" s="23"/>
      <c r="N456" s="23"/>
      <c r="O456" s="23"/>
      <c r="P456" s="23"/>
      <c r="Q456" s="23"/>
      <c r="R456" s="24"/>
      <c r="S456" s="23"/>
      <c r="T456" s="23"/>
      <c r="U456" s="23"/>
      <c r="V456" s="25"/>
    </row>
    <row r="457" customFormat="false" ht="15.75" hidden="false" customHeight="true" outlineLevel="0" collapsed="false">
      <c r="A457" s="29"/>
      <c r="B457" s="26" t="s">
        <v>28</v>
      </c>
      <c r="C457" s="27" t="n">
        <f aca="false">SUM(D457:H457)</f>
        <v>573804</v>
      </c>
      <c r="D457" s="28"/>
      <c r="E457" s="28" t="n">
        <f aca="false">0+573804</f>
        <v>573804</v>
      </c>
      <c r="F457" s="28"/>
      <c r="G457" s="28"/>
      <c r="H457" s="28"/>
      <c r="I457" s="22"/>
      <c r="J457" s="23"/>
      <c r="K457" s="23"/>
      <c r="L457" s="23"/>
      <c r="M457" s="23"/>
      <c r="N457" s="23"/>
      <c r="O457" s="23"/>
      <c r="P457" s="23"/>
      <c r="Q457" s="23"/>
      <c r="R457" s="24"/>
      <c r="S457" s="23"/>
      <c r="T457" s="23"/>
      <c r="U457" s="23"/>
      <c r="V457" s="25"/>
    </row>
    <row r="458" customFormat="false" ht="15.75" hidden="false" customHeight="true" outlineLevel="0" collapsed="false">
      <c r="A458" s="29"/>
      <c r="B458" s="26" t="s">
        <v>29</v>
      </c>
      <c r="C458" s="27" t="n">
        <f aca="false">SUM(D458:H458)</f>
        <v>100000</v>
      </c>
      <c r="D458" s="28"/>
      <c r="E458" s="28" t="n">
        <v>50000</v>
      </c>
      <c r="F458" s="28" t="n">
        <v>50000</v>
      </c>
      <c r="G458" s="28"/>
      <c r="H458" s="28"/>
      <c r="I458" s="22"/>
      <c r="J458" s="23"/>
      <c r="K458" s="23"/>
      <c r="L458" s="23"/>
      <c r="M458" s="23"/>
      <c r="N458" s="23"/>
      <c r="O458" s="23"/>
      <c r="P458" s="23"/>
      <c r="Q458" s="23"/>
      <c r="R458" s="24"/>
      <c r="S458" s="23"/>
      <c r="T458" s="23"/>
      <c r="U458" s="23"/>
      <c r="V458" s="25"/>
    </row>
    <row r="459" customFormat="false" ht="15.75" hidden="false" customHeight="true" outlineLevel="0" collapsed="false">
      <c r="A459" s="29"/>
      <c r="B459" s="26" t="s">
        <v>30</v>
      </c>
      <c r="C459" s="27" t="n">
        <f aca="false">SUM(D459:H459)</f>
        <v>6806.10102</v>
      </c>
      <c r="D459" s="28"/>
      <c r="E459" s="28" t="n">
        <v>6301.05051</v>
      </c>
      <c r="F459" s="28" t="n">
        <v>505.05051</v>
      </c>
      <c r="G459" s="28"/>
      <c r="H459" s="28"/>
      <c r="I459" s="22"/>
      <c r="J459" s="23"/>
      <c r="K459" s="23"/>
      <c r="L459" s="23"/>
      <c r="M459" s="23"/>
      <c r="N459" s="23"/>
      <c r="O459" s="23"/>
      <c r="P459" s="23"/>
      <c r="Q459" s="23"/>
      <c r="R459" s="24"/>
      <c r="S459" s="23"/>
      <c r="T459" s="23"/>
      <c r="U459" s="23"/>
      <c r="V459" s="25"/>
    </row>
    <row r="460" customFormat="false" ht="15.75" hidden="false" customHeight="true" outlineLevel="0" collapsed="false">
      <c r="A460" s="29"/>
      <c r="B460" s="26" t="s">
        <v>31</v>
      </c>
      <c r="C460" s="27" t="n">
        <f aca="false">SUM(D460:H460)</f>
        <v>0</v>
      </c>
      <c r="D460" s="28"/>
      <c r="E460" s="28"/>
      <c r="F460" s="28"/>
      <c r="G460" s="28"/>
      <c r="H460" s="28"/>
      <c r="I460" s="22"/>
      <c r="J460" s="23"/>
      <c r="K460" s="23"/>
      <c r="L460" s="23"/>
      <c r="M460" s="23"/>
      <c r="N460" s="23"/>
      <c r="O460" s="23"/>
      <c r="P460" s="23"/>
      <c r="Q460" s="23"/>
      <c r="R460" s="24"/>
      <c r="S460" s="23"/>
      <c r="T460" s="23"/>
      <c r="U460" s="23"/>
      <c r="V460" s="25"/>
    </row>
    <row r="461" customFormat="false" ht="15.75" hidden="false" customHeight="true" outlineLevel="0" collapsed="false">
      <c r="A461" s="29" t="s">
        <v>299</v>
      </c>
      <c r="B461" s="32" t="s">
        <v>33</v>
      </c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</row>
    <row r="462" customFormat="false" ht="15.75" hidden="false" customHeight="true" outlineLevel="0" collapsed="false">
      <c r="A462" s="29"/>
      <c r="B462" s="20" t="s">
        <v>293</v>
      </c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</row>
    <row r="463" customFormat="false" ht="45" hidden="false" customHeight="true" outlineLevel="0" collapsed="false">
      <c r="A463" s="29"/>
      <c r="B463" s="21" t="s">
        <v>300</v>
      </c>
      <c r="C463" s="21"/>
      <c r="D463" s="21"/>
      <c r="E463" s="21"/>
      <c r="F463" s="21"/>
      <c r="G463" s="21"/>
      <c r="H463" s="21"/>
      <c r="I463" s="22" t="s">
        <v>281</v>
      </c>
      <c r="J463" s="23" t="s">
        <v>23</v>
      </c>
      <c r="K463" s="23" t="s">
        <v>301</v>
      </c>
      <c r="L463" s="23" t="s">
        <v>169</v>
      </c>
      <c r="M463" s="23" t="s">
        <v>302</v>
      </c>
      <c r="N463" s="23" t="s">
        <v>273</v>
      </c>
      <c r="O463" s="23" t="s">
        <v>33</v>
      </c>
      <c r="P463" s="23" t="s">
        <v>273</v>
      </c>
      <c r="Q463" s="23" t="s">
        <v>273</v>
      </c>
      <c r="R463" s="24" t="s">
        <v>303</v>
      </c>
      <c r="S463" s="23" t="s">
        <v>173</v>
      </c>
      <c r="T463" s="23" t="s">
        <v>298</v>
      </c>
      <c r="U463" s="23" t="s">
        <v>44</v>
      </c>
      <c r="V463" s="25"/>
    </row>
    <row r="464" customFormat="false" ht="15.75" hidden="false" customHeight="true" outlineLevel="0" collapsed="false">
      <c r="A464" s="29"/>
      <c r="B464" s="26" t="s">
        <v>27</v>
      </c>
      <c r="C464" s="27" t="n">
        <f aca="false">SUM(C465:C468)</f>
        <v>390726.0606</v>
      </c>
      <c r="D464" s="27" t="n">
        <f aca="false">SUM(D465:D468)</f>
        <v>0</v>
      </c>
      <c r="E464" s="27" t="n">
        <f aca="false">SUM(E465:E468)</f>
        <v>360423.0303</v>
      </c>
      <c r="F464" s="27" t="n">
        <f aca="false">SUM(F465:F468)</f>
        <v>30303.0303</v>
      </c>
      <c r="G464" s="27" t="n">
        <f aca="false">SUM(G465:G468)</f>
        <v>0</v>
      </c>
      <c r="H464" s="27" t="n">
        <f aca="false">SUM(H465:H468)</f>
        <v>0</v>
      </c>
      <c r="I464" s="22"/>
      <c r="J464" s="23"/>
      <c r="K464" s="23"/>
      <c r="L464" s="23"/>
      <c r="M464" s="23"/>
      <c r="N464" s="23"/>
      <c r="O464" s="23"/>
      <c r="P464" s="23"/>
      <c r="Q464" s="23"/>
      <c r="R464" s="24"/>
      <c r="S464" s="23"/>
      <c r="T464" s="23"/>
      <c r="U464" s="23"/>
      <c r="V464" s="25"/>
    </row>
    <row r="465" customFormat="false" ht="15.75" hidden="false" customHeight="true" outlineLevel="0" collapsed="false">
      <c r="A465" s="29"/>
      <c r="B465" s="26" t="s">
        <v>28</v>
      </c>
      <c r="C465" s="27" t="n">
        <f aca="false">SUM(D465:H465)</f>
        <v>326818.8</v>
      </c>
      <c r="D465" s="28"/>
      <c r="E465" s="28" t="n">
        <f aca="false">0+326818.8</f>
        <v>326818.8</v>
      </c>
      <c r="F465" s="28"/>
      <c r="G465" s="28"/>
      <c r="H465" s="28"/>
      <c r="I465" s="22"/>
      <c r="J465" s="23"/>
      <c r="K465" s="23"/>
      <c r="L465" s="23"/>
      <c r="M465" s="23"/>
      <c r="N465" s="23"/>
      <c r="O465" s="23"/>
      <c r="P465" s="23"/>
      <c r="Q465" s="23"/>
      <c r="R465" s="24"/>
      <c r="S465" s="23"/>
      <c r="T465" s="23"/>
      <c r="U465" s="23"/>
      <c r="V465" s="25"/>
    </row>
    <row r="466" customFormat="false" ht="15.75" hidden="false" customHeight="true" outlineLevel="0" collapsed="false">
      <c r="A466" s="29"/>
      <c r="B466" s="26" t="s">
        <v>29</v>
      </c>
      <c r="C466" s="27" t="n">
        <f aca="false">SUM(D466:H466)</f>
        <v>60000</v>
      </c>
      <c r="D466" s="28"/>
      <c r="E466" s="28" t="n">
        <v>30000</v>
      </c>
      <c r="F466" s="28" t="n">
        <v>30000</v>
      </c>
      <c r="G466" s="28"/>
      <c r="H466" s="28"/>
      <c r="I466" s="22"/>
      <c r="J466" s="23"/>
      <c r="K466" s="23"/>
      <c r="L466" s="23"/>
      <c r="M466" s="23"/>
      <c r="N466" s="23"/>
      <c r="O466" s="23"/>
      <c r="P466" s="23"/>
      <c r="Q466" s="23"/>
      <c r="R466" s="24"/>
      <c r="S466" s="23"/>
      <c r="T466" s="23"/>
      <c r="U466" s="23"/>
      <c r="V466" s="25"/>
    </row>
    <row r="467" customFormat="false" ht="15.75" hidden="false" customHeight="true" outlineLevel="0" collapsed="false">
      <c r="A467" s="29"/>
      <c r="B467" s="26" t="s">
        <v>30</v>
      </c>
      <c r="C467" s="27" t="n">
        <f aca="false">SUM(D467:H467)</f>
        <v>3907.2606</v>
      </c>
      <c r="D467" s="28"/>
      <c r="E467" s="28" t="n">
        <v>3604.2303</v>
      </c>
      <c r="F467" s="28" t="n">
        <v>303.0303</v>
      </c>
      <c r="G467" s="28"/>
      <c r="H467" s="28"/>
      <c r="I467" s="22"/>
      <c r="J467" s="23"/>
      <c r="K467" s="23"/>
      <c r="L467" s="23"/>
      <c r="M467" s="23"/>
      <c r="N467" s="23"/>
      <c r="O467" s="23"/>
      <c r="P467" s="23"/>
      <c r="Q467" s="23"/>
      <c r="R467" s="24"/>
      <c r="S467" s="23"/>
      <c r="T467" s="23"/>
      <c r="U467" s="23"/>
      <c r="V467" s="25"/>
    </row>
    <row r="468" customFormat="false" ht="15.75" hidden="false" customHeight="true" outlineLevel="0" collapsed="false">
      <c r="A468" s="29"/>
      <c r="B468" s="26" t="s">
        <v>31</v>
      </c>
      <c r="C468" s="27" t="n">
        <f aca="false">SUM(D468:H468)</f>
        <v>0</v>
      </c>
      <c r="D468" s="28"/>
      <c r="E468" s="28"/>
      <c r="F468" s="28"/>
      <c r="G468" s="28"/>
      <c r="H468" s="28"/>
      <c r="I468" s="22"/>
      <c r="J468" s="23"/>
      <c r="K468" s="23"/>
      <c r="L468" s="23"/>
      <c r="M468" s="23"/>
      <c r="N468" s="23"/>
      <c r="O468" s="23"/>
      <c r="P468" s="23"/>
      <c r="Q468" s="23"/>
      <c r="R468" s="24"/>
      <c r="S468" s="23"/>
      <c r="T468" s="23"/>
      <c r="U468" s="23"/>
      <c r="V468" s="25"/>
    </row>
    <row r="469" customFormat="false" ht="15.75" hidden="false" customHeight="true" outlineLevel="0" collapsed="false">
      <c r="A469" s="29" t="s">
        <v>304</v>
      </c>
      <c r="B469" s="32" t="s">
        <v>33</v>
      </c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</row>
    <row r="470" customFormat="false" ht="15.75" hidden="false" customHeight="true" outlineLevel="0" collapsed="false">
      <c r="A470" s="29"/>
      <c r="B470" s="20" t="s">
        <v>293</v>
      </c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</row>
    <row r="471" customFormat="false" ht="45" hidden="false" customHeight="true" outlineLevel="0" collapsed="false">
      <c r="A471" s="29"/>
      <c r="B471" s="21" t="s">
        <v>305</v>
      </c>
      <c r="C471" s="21"/>
      <c r="D471" s="21"/>
      <c r="E471" s="21"/>
      <c r="F471" s="21"/>
      <c r="G471" s="21"/>
      <c r="H471" s="21"/>
      <c r="I471" s="22" t="s">
        <v>281</v>
      </c>
      <c r="J471" s="23" t="s">
        <v>23</v>
      </c>
      <c r="K471" s="23" t="s">
        <v>295</v>
      </c>
      <c r="L471" s="23" t="s">
        <v>169</v>
      </c>
      <c r="M471" s="23" t="s">
        <v>306</v>
      </c>
      <c r="N471" s="23" t="s">
        <v>273</v>
      </c>
      <c r="O471" s="23" t="s">
        <v>33</v>
      </c>
      <c r="P471" s="23" t="s">
        <v>273</v>
      </c>
      <c r="Q471" s="23" t="s">
        <v>273</v>
      </c>
      <c r="R471" s="24" t="s">
        <v>307</v>
      </c>
      <c r="S471" s="23" t="s">
        <v>173</v>
      </c>
      <c r="T471" s="23" t="s">
        <v>298</v>
      </c>
      <c r="U471" s="23" t="s">
        <v>44</v>
      </c>
      <c r="V471" s="25"/>
    </row>
    <row r="472" customFormat="false" ht="15.75" hidden="false" customHeight="true" outlineLevel="0" collapsed="false">
      <c r="A472" s="29"/>
      <c r="B472" s="26" t="s">
        <v>27</v>
      </c>
      <c r="C472" s="27" t="n">
        <f aca="false">SUM(C473:C476)</f>
        <v>471236.11326</v>
      </c>
      <c r="D472" s="27" t="n">
        <f aca="false">SUM(D473:D476)</f>
        <v>0</v>
      </c>
      <c r="E472" s="27" t="n">
        <f aca="false">SUM(E473:E476)</f>
        <v>430832.07286</v>
      </c>
      <c r="F472" s="27" t="n">
        <f aca="false">SUM(F473:F476)</f>
        <v>40404.0404</v>
      </c>
      <c r="G472" s="27" t="n">
        <f aca="false">SUM(G473:G476)</f>
        <v>0</v>
      </c>
      <c r="H472" s="27" t="n">
        <f aca="false">SUM(H473:H476)</f>
        <v>0</v>
      </c>
      <c r="I472" s="22"/>
      <c r="J472" s="23"/>
      <c r="K472" s="23"/>
      <c r="L472" s="23"/>
      <c r="M472" s="23"/>
      <c r="N472" s="23"/>
      <c r="O472" s="23"/>
      <c r="P472" s="23"/>
      <c r="Q472" s="23"/>
      <c r="R472" s="24"/>
      <c r="S472" s="23"/>
      <c r="T472" s="23"/>
      <c r="U472" s="23"/>
      <c r="V472" s="25"/>
    </row>
    <row r="473" customFormat="false" ht="15.75" hidden="false" customHeight="true" outlineLevel="0" collapsed="false">
      <c r="A473" s="29"/>
      <c r="B473" s="26" t="s">
        <v>28</v>
      </c>
      <c r="C473" s="27" t="n">
        <f aca="false">SUM(D473:H473)</f>
        <v>414315.15</v>
      </c>
      <c r="D473" s="28"/>
      <c r="E473" s="28" t="n">
        <f aca="false">0+414315.15</f>
        <v>414315.15</v>
      </c>
      <c r="F473" s="28"/>
      <c r="G473" s="28"/>
      <c r="H473" s="28"/>
      <c r="I473" s="22"/>
      <c r="J473" s="23"/>
      <c r="K473" s="23"/>
      <c r="L473" s="23"/>
      <c r="M473" s="23"/>
      <c r="N473" s="23"/>
      <c r="O473" s="23"/>
      <c r="P473" s="23"/>
      <c r="Q473" s="23"/>
      <c r="R473" s="24"/>
      <c r="S473" s="23"/>
      <c r="T473" s="23"/>
      <c r="U473" s="23"/>
      <c r="V473" s="25"/>
    </row>
    <row r="474" customFormat="false" ht="15.75" hidden="false" customHeight="true" outlineLevel="0" collapsed="false">
      <c r="A474" s="29"/>
      <c r="B474" s="26" t="s">
        <v>29</v>
      </c>
      <c r="C474" s="27" t="n">
        <f aca="false">SUM(D474:H474)</f>
        <v>54813.38286</v>
      </c>
      <c r="D474" s="28"/>
      <c r="E474" s="28" t="n">
        <v>14813.38286</v>
      </c>
      <c r="F474" s="28" t="n">
        <v>40000</v>
      </c>
      <c r="G474" s="28"/>
      <c r="H474" s="28"/>
      <c r="I474" s="22"/>
      <c r="J474" s="23"/>
      <c r="K474" s="23"/>
      <c r="L474" s="23"/>
      <c r="M474" s="23"/>
      <c r="N474" s="23"/>
      <c r="O474" s="23"/>
      <c r="P474" s="23"/>
      <c r="Q474" s="23"/>
      <c r="R474" s="24"/>
      <c r="S474" s="23"/>
      <c r="T474" s="23"/>
      <c r="U474" s="23"/>
      <c r="V474" s="25"/>
    </row>
    <row r="475" customFormat="false" ht="15.75" hidden="false" customHeight="true" outlineLevel="0" collapsed="false">
      <c r="A475" s="29"/>
      <c r="B475" s="26" t="s">
        <v>30</v>
      </c>
      <c r="C475" s="27" t="n">
        <f aca="false">SUM(D475:H475)</f>
        <v>2107.5804</v>
      </c>
      <c r="D475" s="28"/>
      <c r="E475" s="28" t="n">
        <v>1703.54</v>
      </c>
      <c r="F475" s="28" t="n">
        <v>404.0404</v>
      </c>
      <c r="G475" s="28"/>
      <c r="H475" s="28"/>
      <c r="I475" s="22"/>
      <c r="J475" s="23"/>
      <c r="K475" s="23"/>
      <c r="L475" s="23"/>
      <c r="M475" s="23"/>
      <c r="N475" s="23"/>
      <c r="O475" s="23"/>
      <c r="P475" s="23"/>
      <c r="Q475" s="23"/>
      <c r="R475" s="24"/>
      <c r="S475" s="23"/>
      <c r="T475" s="23"/>
      <c r="U475" s="23"/>
      <c r="V475" s="25"/>
    </row>
    <row r="476" customFormat="false" ht="15.75" hidden="false" customHeight="true" outlineLevel="0" collapsed="false">
      <c r="A476" s="29"/>
      <c r="B476" s="26" t="s">
        <v>31</v>
      </c>
      <c r="C476" s="27" t="n">
        <f aca="false">SUM(D476:H476)</f>
        <v>0</v>
      </c>
      <c r="D476" s="28"/>
      <c r="E476" s="28"/>
      <c r="F476" s="28"/>
      <c r="G476" s="28"/>
      <c r="H476" s="28"/>
      <c r="I476" s="22"/>
      <c r="J476" s="23"/>
      <c r="K476" s="23"/>
      <c r="L476" s="23"/>
      <c r="M476" s="23"/>
      <c r="N476" s="23"/>
      <c r="O476" s="23"/>
      <c r="P476" s="23"/>
      <c r="Q476" s="23"/>
      <c r="R476" s="24"/>
      <c r="S476" s="23"/>
      <c r="T476" s="23"/>
      <c r="U476" s="23"/>
      <c r="V476" s="25"/>
    </row>
    <row r="477" customFormat="false" ht="15.75" hidden="false" customHeight="true" outlineLevel="0" collapsed="false">
      <c r="A477" s="29" t="s">
        <v>308</v>
      </c>
      <c r="B477" s="32" t="s">
        <v>33</v>
      </c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</row>
    <row r="478" customFormat="false" ht="15.75" hidden="false" customHeight="true" outlineLevel="0" collapsed="false">
      <c r="A478" s="29"/>
      <c r="B478" s="20" t="s">
        <v>279</v>
      </c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</row>
    <row r="479" customFormat="false" ht="45" hidden="false" customHeight="true" outlineLevel="0" collapsed="false">
      <c r="A479" s="29"/>
      <c r="B479" s="21" t="s">
        <v>309</v>
      </c>
      <c r="C479" s="21"/>
      <c r="D479" s="21"/>
      <c r="E479" s="21"/>
      <c r="F479" s="21"/>
      <c r="G479" s="21"/>
      <c r="H479" s="21"/>
      <c r="I479" s="31"/>
      <c r="J479" s="23" t="s">
        <v>22</v>
      </c>
      <c r="K479" s="23" t="s">
        <v>83</v>
      </c>
      <c r="L479" s="23" t="s">
        <v>37</v>
      </c>
      <c r="M479" s="23" t="s">
        <v>310</v>
      </c>
      <c r="N479" s="23" t="s">
        <v>93</v>
      </c>
      <c r="O479" s="23" t="s">
        <v>33</v>
      </c>
      <c r="P479" s="23" t="s">
        <v>93</v>
      </c>
      <c r="Q479" s="23" t="s">
        <v>93</v>
      </c>
      <c r="R479" s="24" t="s">
        <v>311</v>
      </c>
      <c r="S479" s="23" t="s">
        <v>42</v>
      </c>
      <c r="T479" s="23" t="s">
        <v>174</v>
      </c>
      <c r="U479" s="23" t="s">
        <v>44</v>
      </c>
      <c r="V479" s="25"/>
    </row>
    <row r="480" customFormat="false" ht="15.75" hidden="false" customHeight="true" outlineLevel="0" collapsed="false">
      <c r="A480" s="29"/>
      <c r="B480" s="26" t="s">
        <v>27</v>
      </c>
      <c r="C480" s="27" t="n">
        <f aca="false">SUM(C481:C484)</f>
        <v>5000</v>
      </c>
      <c r="D480" s="27" t="n">
        <f aca="false">SUM(D481:D484)</f>
        <v>5000</v>
      </c>
      <c r="E480" s="27" t="n">
        <f aca="false">SUM(E481:E484)</f>
        <v>0</v>
      </c>
      <c r="F480" s="27" t="n">
        <f aca="false">SUM(F481:F484)</f>
        <v>0</v>
      </c>
      <c r="G480" s="27" t="n">
        <f aca="false">SUM(G481:G484)</f>
        <v>0</v>
      </c>
      <c r="H480" s="27" t="n">
        <f aca="false">SUM(H481:H484)</f>
        <v>0</v>
      </c>
      <c r="I480" s="31"/>
      <c r="J480" s="23"/>
      <c r="K480" s="23"/>
      <c r="L480" s="23"/>
      <c r="M480" s="23"/>
      <c r="N480" s="23"/>
      <c r="O480" s="23"/>
      <c r="P480" s="23"/>
      <c r="Q480" s="23"/>
      <c r="R480" s="24"/>
      <c r="S480" s="23"/>
      <c r="T480" s="23"/>
      <c r="U480" s="23"/>
      <c r="V480" s="25"/>
    </row>
    <row r="481" customFormat="false" ht="15.75" hidden="false" customHeight="true" outlineLevel="0" collapsed="false">
      <c r="A481" s="29"/>
      <c r="B481" s="26" t="s">
        <v>28</v>
      </c>
      <c r="C481" s="27" t="n">
        <f aca="false">SUM(D481:H481)</f>
        <v>0</v>
      </c>
      <c r="D481" s="28"/>
      <c r="E481" s="28"/>
      <c r="F481" s="28"/>
      <c r="G481" s="28"/>
      <c r="H481" s="28"/>
      <c r="I481" s="31"/>
      <c r="J481" s="23"/>
      <c r="K481" s="23"/>
      <c r="L481" s="23"/>
      <c r="M481" s="23"/>
      <c r="N481" s="23"/>
      <c r="O481" s="23"/>
      <c r="P481" s="23"/>
      <c r="Q481" s="23"/>
      <c r="R481" s="24"/>
      <c r="S481" s="23"/>
      <c r="T481" s="23"/>
      <c r="U481" s="23"/>
      <c r="V481" s="25"/>
    </row>
    <row r="482" customFormat="false" ht="15.75" hidden="false" customHeight="true" outlineLevel="0" collapsed="false">
      <c r="A482" s="29"/>
      <c r="B482" s="26" t="s">
        <v>29</v>
      </c>
      <c r="C482" s="27" t="n">
        <f aca="false">SUM(D482:H482)</f>
        <v>5000</v>
      </c>
      <c r="D482" s="28" t="n">
        <v>5000</v>
      </c>
      <c r="E482" s="28"/>
      <c r="F482" s="28"/>
      <c r="G482" s="28"/>
      <c r="H482" s="28"/>
      <c r="I482" s="31"/>
      <c r="J482" s="23"/>
      <c r="K482" s="23"/>
      <c r="L482" s="23"/>
      <c r="M482" s="23"/>
      <c r="N482" s="23"/>
      <c r="O482" s="23"/>
      <c r="P482" s="23"/>
      <c r="Q482" s="23"/>
      <c r="R482" s="24"/>
      <c r="S482" s="23"/>
      <c r="T482" s="23"/>
      <c r="U482" s="23"/>
      <c r="V482" s="25"/>
    </row>
    <row r="483" customFormat="false" ht="15.75" hidden="false" customHeight="true" outlineLevel="0" collapsed="false">
      <c r="A483" s="29"/>
      <c r="B483" s="26" t="s">
        <v>30</v>
      </c>
      <c r="C483" s="27" t="n">
        <f aca="false">SUM(D483:H483)</f>
        <v>0</v>
      </c>
      <c r="D483" s="28"/>
      <c r="E483" s="28"/>
      <c r="F483" s="28"/>
      <c r="G483" s="28"/>
      <c r="H483" s="28"/>
      <c r="I483" s="31"/>
      <c r="J483" s="23"/>
      <c r="K483" s="23"/>
      <c r="L483" s="23"/>
      <c r="M483" s="23"/>
      <c r="N483" s="23"/>
      <c r="O483" s="23"/>
      <c r="P483" s="23"/>
      <c r="Q483" s="23"/>
      <c r="R483" s="24"/>
      <c r="S483" s="23"/>
      <c r="T483" s="23"/>
      <c r="U483" s="23"/>
      <c r="V483" s="25"/>
    </row>
    <row r="484" customFormat="false" ht="15.75" hidden="false" customHeight="true" outlineLevel="0" collapsed="false">
      <c r="A484" s="29"/>
      <c r="B484" s="26" t="s">
        <v>31</v>
      </c>
      <c r="C484" s="27" t="n">
        <f aca="false">SUM(D484:H484)</f>
        <v>0</v>
      </c>
      <c r="D484" s="28"/>
      <c r="E484" s="28"/>
      <c r="F484" s="28"/>
      <c r="G484" s="28"/>
      <c r="H484" s="28"/>
      <c r="I484" s="31"/>
      <c r="J484" s="23"/>
      <c r="K484" s="23"/>
      <c r="L484" s="23"/>
      <c r="M484" s="23"/>
      <c r="N484" s="23"/>
      <c r="O484" s="23"/>
      <c r="P484" s="23"/>
      <c r="Q484" s="23"/>
      <c r="R484" s="24"/>
      <c r="S484" s="23"/>
      <c r="T484" s="23"/>
      <c r="U484" s="23"/>
      <c r="V484" s="25"/>
    </row>
    <row r="485" customFormat="false" ht="15.75" hidden="false" customHeight="true" outlineLevel="0" collapsed="false">
      <c r="A485" s="29" t="s">
        <v>312</v>
      </c>
      <c r="B485" s="32" t="s">
        <v>33</v>
      </c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</row>
    <row r="486" customFormat="false" ht="15.75" hidden="false" customHeight="true" outlineLevel="0" collapsed="false">
      <c r="A486" s="29"/>
      <c r="B486" s="20" t="s">
        <v>279</v>
      </c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</row>
    <row r="487" customFormat="false" ht="45" hidden="false" customHeight="true" outlineLevel="0" collapsed="false">
      <c r="A487" s="29"/>
      <c r="B487" s="21" t="s">
        <v>313</v>
      </c>
      <c r="C487" s="21"/>
      <c r="D487" s="21"/>
      <c r="E487" s="21"/>
      <c r="F487" s="21"/>
      <c r="G487" s="21"/>
      <c r="H487" s="21"/>
      <c r="I487" s="42"/>
      <c r="J487" s="23" t="s">
        <v>22</v>
      </c>
      <c r="K487" s="23" t="s">
        <v>314</v>
      </c>
      <c r="L487" s="23" t="s">
        <v>37</v>
      </c>
      <c r="M487" s="23" t="s">
        <v>315</v>
      </c>
      <c r="N487" s="23" t="s">
        <v>93</v>
      </c>
      <c r="O487" s="23" t="s">
        <v>33</v>
      </c>
      <c r="P487" s="23" t="s">
        <v>93</v>
      </c>
      <c r="Q487" s="23" t="s">
        <v>93</v>
      </c>
      <c r="R487" s="24" t="s">
        <v>316</v>
      </c>
      <c r="S487" s="23" t="s">
        <v>42</v>
      </c>
      <c r="T487" s="23" t="s">
        <v>61</v>
      </c>
      <c r="U487" s="23" t="s">
        <v>44</v>
      </c>
      <c r="V487" s="25"/>
    </row>
    <row r="488" customFormat="false" ht="15.75" hidden="false" customHeight="true" outlineLevel="0" collapsed="false">
      <c r="A488" s="29"/>
      <c r="B488" s="26" t="s">
        <v>27</v>
      </c>
      <c r="C488" s="27" t="n">
        <f aca="false">SUM(C489:C492)</f>
        <v>5000</v>
      </c>
      <c r="D488" s="27" t="n">
        <f aca="false">SUM(D489:D492)</f>
        <v>5000</v>
      </c>
      <c r="E488" s="27" t="n">
        <f aca="false">SUM(E489:E492)</f>
        <v>0</v>
      </c>
      <c r="F488" s="27" t="n">
        <f aca="false">SUM(F489:F492)</f>
        <v>0</v>
      </c>
      <c r="G488" s="27" t="n">
        <f aca="false">SUM(G489:G492)</f>
        <v>0</v>
      </c>
      <c r="H488" s="27" t="n">
        <f aca="false">SUM(H489:H492)</f>
        <v>0</v>
      </c>
      <c r="I488" s="42"/>
      <c r="J488" s="23"/>
      <c r="K488" s="23"/>
      <c r="L488" s="23"/>
      <c r="M488" s="23"/>
      <c r="N488" s="23"/>
      <c r="O488" s="23"/>
      <c r="P488" s="23"/>
      <c r="Q488" s="23"/>
      <c r="R488" s="24"/>
      <c r="S488" s="23"/>
      <c r="T488" s="23"/>
      <c r="U488" s="23"/>
      <c r="V488" s="25"/>
    </row>
    <row r="489" customFormat="false" ht="15.75" hidden="false" customHeight="true" outlineLevel="0" collapsed="false">
      <c r="A489" s="29"/>
      <c r="B489" s="26" t="s">
        <v>28</v>
      </c>
      <c r="C489" s="27" t="n">
        <f aca="false">SUM(D489:H489)</f>
        <v>0</v>
      </c>
      <c r="D489" s="28"/>
      <c r="E489" s="28"/>
      <c r="F489" s="28"/>
      <c r="G489" s="28"/>
      <c r="H489" s="28"/>
      <c r="I489" s="42"/>
      <c r="J489" s="23"/>
      <c r="K489" s="23"/>
      <c r="L489" s="23"/>
      <c r="M489" s="23"/>
      <c r="N489" s="23"/>
      <c r="O489" s="23"/>
      <c r="P489" s="23"/>
      <c r="Q489" s="23"/>
      <c r="R489" s="24"/>
      <c r="S489" s="23"/>
      <c r="T489" s="23"/>
      <c r="U489" s="23"/>
      <c r="V489" s="25"/>
    </row>
    <row r="490" customFormat="false" ht="15.75" hidden="false" customHeight="true" outlineLevel="0" collapsed="false">
      <c r="A490" s="29"/>
      <c r="B490" s="26" t="s">
        <v>29</v>
      </c>
      <c r="C490" s="27" t="n">
        <f aca="false">SUM(D490:H490)</f>
        <v>5000</v>
      </c>
      <c r="D490" s="28" t="n">
        <v>5000</v>
      </c>
      <c r="E490" s="28"/>
      <c r="F490" s="28"/>
      <c r="G490" s="28"/>
      <c r="H490" s="28"/>
      <c r="I490" s="42"/>
      <c r="J490" s="23"/>
      <c r="K490" s="23"/>
      <c r="L490" s="23"/>
      <c r="M490" s="23"/>
      <c r="N490" s="23"/>
      <c r="O490" s="23"/>
      <c r="P490" s="23"/>
      <c r="Q490" s="23"/>
      <c r="R490" s="24"/>
      <c r="S490" s="23"/>
      <c r="T490" s="23"/>
      <c r="U490" s="23"/>
      <c r="V490" s="25"/>
    </row>
    <row r="491" customFormat="false" ht="15.75" hidden="false" customHeight="true" outlineLevel="0" collapsed="false">
      <c r="A491" s="29"/>
      <c r="B491" s="26" t="s">
        <v>30</v>
      </c>
      <c r="C491" s="27" t="n">
        <f aca="false">SUM(D491:H491)</f>
        <v>0</v>
      </c>
      <c r="D491" s="28"/>
      <c r="E491" s="28"/>
      <c r="F491" s="28"/>
      <c r="G491" s="28"/>
      <c r="H491" s="28"/>
      <c r="I491" s="42"/>
      <c r="J491" s="23"/>
      <c r="K491" s="23"/>
      <c r="L491" s="23"/>
      <c r="M491" s="23"/>
      <c r="N491" s="23"/>
      <c r="O491" s="23"/>
      <c r="P491" s="23"/>
      <c r="Q491" s="23"/>
      <c r="R491" s="24"/>
      <c r="S491" s="23"/>
      <c r="T491" s="23"/>
      <c r="U491" s="23"/>
      <c r="V491" s="25"/>
    </row>
    <row r="492" customFormat="false" ht="15.75" hidden="false" customHeight="true" outlineLevel="0" collapsed="false">
      <c r="A492" s="29"/>
      <c r="B492" s="26" t="s">
        <v>31</v>
      </c>
      <c r="C492" s="27" t="n">
        <f aca="false">SUM(D492:H492)</f>
        <v>0</v>
      </c>
      <c r="D492" s="28"/>
      <c r="E492" s="28"/>
      <c r="F492" s="28"/>
      <c r="G492" s="28"/>
      <c r="H492" s="28"/>
      <c r="I492" s="42"/>
      <c r="J492" s="23"/>
      <c r="K492" s="23"/>
      <c r="L492" s="23"/>
      <c r="M492" s="23"/>
      <c r="N492" s="23"/>
      <c r="O492" s="23"/>
      <c r="P492" s="23"/>
      <c r="Q492" s="23"/>
      <c r="R492" s="24"/>
      <c r="S492" s="23"/>
      <c r="T492" s="23"/>
      <c r="U492" s="23"/>
      <c r="V492" s="25"/>
    </row>
    <row r="493" customFormat="false" ht="15.75" hidden="false" customHeight="true" outlineLevel="0" collapsed="false">
      <c r="A493" s="29" t="s">
        <v>317</v>
      </c>
      <c r="B493" s="32" t="s">
        <v>33</v>
      </c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</row>
    <row r="494" customFormat="false" ht="15.75" hidden="false" customHeight="true" outlineLevel="0" collapsed="false">
      <c r="A494" s="29"/>
      <c r="B494" s="20" t="s">
        <v>279</v>
      </c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</row>
    <row r="495" customFormat="false" ht="45" hidden="false" customHeight="true" outlineLevel="0" collapsed="false">
      <c r="A495" s="29"/>
      <c r="B495" s="21" t="s">
        <v>318</v>
      </c>
      <c r="C495" s="21"/>
      <c r="D495" s="21"/>
      <c r="E495" s="21"/>
      <c r="F495" s="21"/>
      <c r="G495" s="21"/>
      <c r="H495" s="21"/>
      <c r="I495" s="31"/>
      <c r="J495" s="23" t="s">
        <v>21</v>
      </c>
      <c r="K495" s="23"/>
      <c r="L495" s="23" t="s">
        <v>169</v>
      </c>
      <c r="M495" s="23" t="s">
        <v>319</v>
      </c>
      <c r="N495" s="23" t="s">
        <v>320</v>
      </c>
      <c r="O495" s="23" t="s">
        <v>33</v>
      </c>
      <c r="P495" s="23" t="s">
        <v>33</v>
      </c>
      <c r="Q495" s="23" t="s">
        <v>320</v>
      </c>
      <c r="R495" s="24" t="s">
        <v>321</v>
      </c>
      <c r="S495" s="23" t="s">
        <v>173</v>
      </c>
      <c r="T495" s="23" t="s">
        <v>322</v>
      </c>
      <c r="U495" s="23" t="s">
        <v>99</v>
      </c>
      <c r="V495" s="25" t="s">
        <v>323</v>
      </c>
    </row>
    <row r="496" customFormat="false" ht="15.75" hidden="false" customHeight="true" outlineLevel="0" collapsed="false">
      <c r="A496" s="29"/>
      <c r="B496" s="26" t="s">
        <v>27</v>
      </c>
      <c r="C496" s="27" t="n">
        <f aca="false">SUM(C497:C500)</f>
        <v>157174.202</v>
      </c>
      <c r="D496" s="27" t="n">
        <f aca="false">SUM(D497:D500)</f>
        <v>157174.202</v>
      </c>
      <c r="E496" s="27" t="n">
        <f aca="false">SUM(E497:E500)</f>
        <v>0</v>
      </c>
      <c r="F496" s="27" t="n">
        <f aca="false">SUM(F497:F500)</f>
        <v>0</v>
      </c>
      <c r="G496" s="27" t="n">
        <f aca="false">SUM(G497:G500)</f>
        <v>0</v>
      </c>
      <c r="H496" s="27" t="n">
        <f aca="false">SUM(H497:H500)</f>
        <v>0</v>
      </c>
      <c r="I496" s="31"/>
      <c r="J496" s="23"/>
      <c r="K496" s="23"/>
      <c r="L496" s="23"/>
      <c r="M496" s="23"/>
      <c r="N496" s="23"/>
      <c r="O496" s="23"/>
      <c r="P496" s="23"/>
      <c r="Q496" s="23"/>
      <c r="R496" s="24"/>
      <c r="S496" s="23"/>
      <c r="T496" s="23"/>
      <c r="U496" s="23"/>
      <c r="V496" s="25"/>
    </row>
    <row r="497" customFormat="false" ht="15.75" hidden="false" customHeight="true" outlineLevel="0" collapsed="false">
      <c r="A497" s="29"/>
      <c r="B497" s="26" t="s">
        <v>28</v>
      </c>
      <c r="C497" s="27" t="n">
        <f aca="false">SUM(D497:H497)</f>
        <v>0</v>
      </c>
      <c r="D497" s="28"/>
      <c r="E497" s="28"/>
      <c r="F497" s="28"/>
      <c r="G497" s="28"/>
      <c r="H497" s="28"/>
      <c r="I497" s="31"/>
      <c r="J497" s="23"/>
      <c r="K497" s="23"/>
      <c r="L497" s="23"/>
      <c r="M497" s="23"/>
      <c r="N497" s="23"/>
      <c r="O497" s="23"/>
      <c r="P497" s="23"/>
      <c r="Q497" s="23"/>
      <c r="R497" s="24"/>
      <c r="S497" s="23"/>
      <c r="T497" s="23"/>
      <c r="U497" s="23"/>
      <c r="V497" s="25"/>
    </row>
    <row r="498" customFormat="false" ht="15.75" hidden="false" customHeight="true" outlineLevel="0" collapsed="false">
      <c r="A498" s="29"/>
      <c r="B498" s="26" t="s">
        <v>29</v>
      </c>
      <c r="C498" s="27" t="n">
        <f aca="false">SUM(D498:H498)</f>
        <v>155602.46</v>
      </c>
      <c r="D498" s="28" t="n">
        <v>155602.46</v>
      </c>
      <c r="E498" s="28"/>
      <c r="F498" s="28"/>
      <c r="G498" s="28"/>
      <c r="H498" s="28"/>
      <c r="I498" s="31"/>
      <c r="J498" s="23"/>
      <c r="K498" s="23"/>
      <c r="L498" s="23"/>
      <c r="M498" s="23"/>
      <c r="N498" s="23"/>
      <c r="O498" s="23"/>
      <c r="P498" s="23"/>
      <c r="Q498" s="23"/>
      <c r="R498" s="24"/>
      <c r="S498" s="23"/>
      <c r="T498" s="23"/>
      <c r="U498" s="23"/>
      <c r="V498" s="25"/>
    </row>
    <row r="499" customFormat="false" ht="15.75" hidden="false" customHeight="true" outlineLevel="0" collapsed="false">
      <c r="A499" s="29"/>
      <c r="B499" s="26" t="s">
        <v>30</v>
      </c>
      <c r="C499" s="27" t="n">
        <f aca="false">SUM(D499:H499)</f>
        <v>1571.742</v>
      </c>
      <c r="D499" s="28" t="n">
        <v>1571.742</v>
      </c>
      <c r="E499" s="28"/>
      <c r="F499" s="28"/>
      <c r="G499" s="28"/>
      <c r="H499" s="28"/>
      <c r="I499" s="31"/>
      <c r="J499" s="23"/>
      <c r="K499" s="23"/>
      <c r="L499" s="23"/>
      <c r="M499" s="23"/>
      <c r="N499" s="23"/>
      <c r="O499" s="23"/>
      <c r="P499" s="23"/>
      <c r="Q499" s="23"/>
      <c r="R499" s="24"/>
      <c r="S499" s="23"/>
      <c r="T499" s="23"/>
      <c r="U499" s="23"/>
      <c r="V499" s="25"/>
    </row>
    <row r="500" customFormat="false" ht="15.75" hidden="false" customHeight="true" outlineLevel="0" collapsed="false">
      <c r="A500" s="29"/>
      <c r="B500" s="26" t="s">
        <v>31</v>
      </c>
      <c r="C500" s="27" t="n">
        <f aca="false">SUM(D500:H500)</f>
        <v>0</v>
      </c>
      <c r="D500" s="28"/>
      <c r="E500" s="28"/>
      <c r="F500" s="28"/>
      <c r="G500" s="28"/>
      <c r="H500" s="28"/>
      <c r="I500" s="31"/>
      <c r="J500" s="23"/>
      <c r="K500" s="23"/>
      <c r="L500" s="23"/>
      <c r="M500" s="23"/>
      <c r="N500" s="23"/>
      <c r="O500" s="23"/>
      <c r="P500" s="23"/>
      <c r="Q500" s="23"/>
      <c r="R500" s="24"/>
      <c r="S500" s="23"/>
      <c r="T500" s="23"/>
      <c r="U500" s="23"/>
      <c r="V500" s="25"/>
    </row>
    <row r="501" customFormat="false" ht="15.75" hidden="false" customHeight="true" outlineLevel="0" collapsed="false">
      <c r="A501" s="29" t="s">
        <v>324</v>
      </c>
      <c r="B501" s="32" t="s">
        <v>325</v>
      </c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</row>
    <row r="502" customFormat="false" ht="15" hidden="false" customHeight="true" outlineLevel="0" collapsed="false">
      <c r="A502" s="29"/>
      <c r="B502" s="20" t="s">
        <v>326</v>
      </c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</row>
    <row r="503" customFormat="false" ht="45" hidden="false" customHeight="true" outlineLevel="0" collapsed="false">
      <c r="A503" s="29"/>
      <c r="B503" s="21" t="s">
        <v>327</v>
      </c>
      <c r="C503" s="21"/>
      <c r="D503" s="21"/>
      <c r="E503" s="21"/>
      <c r="F503" s="21"/>
      <c r="G503" s="21"/>
      <c r="H503" s="21"/>
      <c r="I503" s="31"/>
      <c r="J503" s="23" t="n">
        <v>2027</v>
      </c>
      <c r="K503" s="23"/>
      <c r="L503" s="23" t="s">
        <v>328</v>
      </c>
      <c r="M503" s="23"/>
      <c r="N503" s="23" t="s">
        <v>325</v>
      </c>
      <c r="O503" s="23" t="s">
        <v>33</v>
      </c>
      <c r="P503" s="23" t="s">
        <v>325</v>
      </c>
      <c r="Q503" s="23" t="s">
        <v>325</v>
      </c>
      <c r="R503" s="24" t="n">
        <v>791385.577</v>
      </c>
      <c r="S503" s="23" t="s">
        <v>329</v>
      </c>
      <c r="T503" s="23" t="s">
        <v>330</v>
      </c>
      <c r="U503" s="23" t="s">
        <v>62</v>
      </c>
      <c r="V503" s="25"/>
    </row>
    <row r="504" customFormat="false" ht="15.75" hidden="false" customHeight="true" outlineLevel="0" collapsed="false">
      <c r="A504" s="29"/>
      <c r="B504" s="26" t="s">
        <v>27</v>
      </c>
      <c r="C504" s="27" t="n">
        <f aca="false">SUM(C505:C508)</f>
        <v>110600</v>
      </c>
      <c r="D504" s="27" t="n">
        <f aca="false">SUM(D505:D508)</f>
        <v>25600</v>
      </c>
      <c r="E504" s="27" t="n">
        <f aca="false">SUM(E505:E508)</f>
        <v>0</v>
      </c>
      <c r="F504" s="27" t="n">
        <f aca="false">SUM(F505:F508)</f>
        <v>0</v>
      </c>
      <c r="G504" s="27" t="n">
        <f aca="false">SUM(G505:G508)</f>
        <v>40000</v>
      </c>
      <c r="H504" s="27" t="n">
        <f aca="false">SUM(H505:H508)</f>
        <v>45000</v>
      </c>
      <c r="I504" s="31"/>
      <c r="J504" s="23"/>
      <c r="K504" s="23"/>
      <c r="L504" s="23"/>
      <c r="M504" s="23"/>
      <c r="N504" s="23"/>
      <c r="O504" s="23"/>
      <c r="P504" s="23"/>
      <c r="Q504" s="23"/>
      <c r="R504" s="24"/>
      <c r="S504" s="23"/>
      <c r="T504" s="23"/>
      <c r="U504" s="23"/>
      <c r="V504" s="25"/>
    </row>
    <row r="505" customFormat="false" ht="15.75" hidden="false" customHeight="true" outlineLevel="0" collapsed="false">
      <c r="A505" s="29"/>
      <c r="B505" s="26" t="s">
        <v>28</v>
      </c>
      <c r="C505" s="27" t="n">
        <f aca="false">SUM(D505:H505)</f>
        <v>0</v>
      </c>
      <c r="D505" s="28"/>
      <c r="E505" s="28"/>
      <c r="F505" s="28"/>
      <c r="G505" s="28"/>
      <c r="H505" s="28"/>
      <c r="I505" s="31"/>
      <c r="J505" s="23"/>
      <c r="K505" s="23"/>
      <c r="L505" s="23"/>
      <c r="M505" s="23"/>
      <c r="N505" s="23"/>
      <c r="O505" s="23"/>
      <c r="P505" s="23"/>
      <c r="Q505" s="23"/>
      <c r="R505" s="24"/>
      <c r="S505" s="23"/>
      <c r="T505" s="23"/>
      <c r="U505" s="23"/>
      <c r="V505" s="25"/>
    </row>
    <row r="506" customFormat="false" ht="15.75" hidden="false" customHeight="true" outlineLevel="0" collapsed="false">
      <c r="A506" s="29"/>
      <c r="B506" s="26" t="s">
        <v>29</v>
      </c>
      <c r="C506" s="27" t="n">
        <f aca="false">SUM(D506:H506)</f>
        <v>110600</v>
      </c>
      <c r="D506" s="28" t="n">
        <v>25600</v>
      </c>
      <c r="E506" s="28"/>
      <c r="F506" s="28"/>
      <c r="G506" s="28" t="n">
        <v>40000</v>
      </c>
      <c r="H506" s="28" t="n">
        <v>45000</v>
      </c>
      <c r="I506" s="31"/>
      <c r="J506" s="23"/>
      <c r="K506" s="23"/>
      <c r="L506" s="23"/>
      <c r="M506" s="23"/>
      <c r="N506" s="23"/>
      <c r="O506" s="23"/>
      <c r="P506" s="23"/>
      <c r="Q506" s="23"/>
      <c r="R506" s="24"/>
      <c r="S506" s="23"/>
      <c r="T506" s="23"/>
      <c r="U506" s="23"/>
      <c r="V506" s="25"/>
    </row>
    <row r="507" customFormat="false" ht="15.75" hidden="false" customHeight="true" outlineLevel="0" collapsed="false">
      <c r="A507" s="29"/>
      <c r="B507" s="26" t="s">
        <v>30</v>
      </c>
      <c r="C507" s="27" t="n">
        <f aca="false">SUM(D507:H507)</f>
        <v>0</v>
      </c>
      <c r="D507" s="28"/>
      <c r="E507" s="28"/>
      <c r="F507" s="28"/>
      <c r="G507" s="28"/>
      <c r="H507" s="28"/>
      <c r="I507" s="31"/>
      <c r="J507" s="23"/>
      <c r="K507" s="23"/>
      <c r="L507" s="23"/>
      <c r="M507" s="23"/>
      <c r="N507" s="23"/>
      <c r="O507" s="23"/>
      <c r="P507" s="23"/>
      <c r="Q507" s="23"/>
      <c r="R507" s="24"/>
      <c r="S507" s="23"/>
      <c r="T507" s="23"/>
      <c r="U507" s="23"/>
      <c r="V507" s="25"/>
    </row>
    <row r="508" customFormat="false" ht="15.75" hidden="false" customHeight="true" outlineLevel="0" collapsed="false">
      <c r="A508" s="29"/>
      <c r="B508" s="26" t="s">
        <v>31</v>
      </c>
      <c r="C508" s="27" t="n">
        <f aca="false">SUM(D508:H508)</f>
        <v>0</v>
      </c>
      <c r="D508" s="28"/>
      <c r="E508" s="28"/>
      <c r="F508" s="28"/>
      <c r="G508" s="28"/>
      <c r="H508" s="28"/>
      <c r="I508" s="31"/>
      <c r="J508" s="23"/>
      <c r="K508" s="23"/>
      <c r="L508" s="23"/>
      <c r="M508" s="23"/>
      <c r="N508" s="23"/>
      <c r="O508" s="23"/>
      <c r="P508" s="23"/>
      <c r="Q508" s="23"/>
      <c r="R508" s="24"/>
      <c r="S508" s="23"/>
      <c r="T508" s="23"/>
      <c r="U508" s="23"/>
      <c r="V508" s="25"/>
    </row>
    <row r="509" customFormat="false" ht="15.75" hidden="false" customHeight="true" outlineLevel="0" collapsed="false">
      <c r="A509" s="14" t="n">
        <v>7</v>
      </c>
      <c r="B509" s="20" t="s">
        <v>331</v>
      </c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</row>
    <row r="510" customFormat="false" ht="15.75" hidden="false" customHeight="true" outlineLevel="0" collapsed="false">
      <c r="A510" s="14"/>
      <c r="B510" s="16" t="s">
        <v>27</v>
      </c>
      <c r="C510" s="17" t="n">
        <f aca="false">SUM(C511:C514)</f>
        <v>2166370.42912755</v>
      </c>
      <c r="D510" s="17" t="n">
        <f aca="false">SUM(D511:D514)</f>
        <v>1670854.26159694</v>
      </c>
      <c r="E510" s="17" t="n">
        <f aca="false">SUM(E511:E514)</f>
        <v>302516.167530612</v>
      </c>
      <c r="F510" s="17" t="n">
        <f aca="false">SUM(F511:F514)</f>
        <v>160000</v>
      </c>
      <c r="G510" s="17" t="n">
        <f aca="false">SUM(G511:G514)</f>
        <v>33000</v>
      </c>
      <c r="H510" s="17" t="n">
        <f aca="false">SUM(H511:H514)</f>
        <v>0</v>
      </c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</row>
    <row r="511" customFormat="false" ht="15.75" hidden="false" customHeight="true" outlineLevel="0" collapsed="false">
      <c r="A511" s="14"/>
      <c r="B511" s="16" t="s">
        <v>28</v>
      </c>
      <c r="C511" s="17" t="n">
        <f aca="false">D511+E511+F511+G511+H511</f>
        <v>1026138.3166</v>
      </c>
      <c r="D511" s="17" t="n">
        <f aca="false">D519+D527+D535+D543+D551+D559+D567+D575+D583+D591+D599+D607+D615+D623+D631+D639+D647+D655+D663+D671+D679+D687+D695</f>
        <v>1026138.3166</v>
      </c>
      <c r="E511" s="17" t="n">
        <f aca="false">E519+E527+E535+E543+E551+E559+E567+E575+E583+E591+E599+E607+E615+E623+E631+E639+E647+E655+E663+E671+E679+E687+E695</f>
        <v>0</v>
      </c>
      <c r="F511" s="17" t="n">
        <f aca="false">F519+F527+F535+F543+F551+F559+F567+F575+F583+F591+F599+F607+F615+F623+F631+F639+F647+F655+F663+F671+F679+F687+F695</f>
        <v>0</v>
      </c>
      <c r="G511" s="17" t="n">
        <f aca="false">G519+G527+G535+G543+G551+G559+G567+G575+G583+G591+G599+G607+G615+G623+G631+G639+G647+G655+G663+G671+G679+G687+G695</f>
        <v>0</v>
      </c>
      <c r="H511" s="17" t="n">
        <f aca="false">H519+H527+H535+H543+H551+H559+H567+H575+H583+H591+H599+H607+H615+H623+H631+H639+H647+H655+H663+H671+H679+H687+H695</f>
        <v>0</v>
      </c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</row>
    <row r="512" customFormat="false" ht="15.75" hidden="false" customHeight="true" outlineLevel="0" collapsed="false">
      <c r="A512" s="14"/>
      <c r="B512" s="16" t="s">
        <v>29</v>
      </c>
      <c r="C512" s="17" t="n">
        <f aca="false">D512+E512+F512+G512+H512</f>
        <v>1122335.49843</v>
      </c>
      <c r="D512" s="17" t="n">
        <f aca="false">D520+D528+D536+D544+D552+D560+D568+D576+D584+D592+D600+D608+D616+D624+D632+D640+D648+D656+D664+D672+D680+D688+D696</f>
        <v>633069.65425</v>
      </c>
      <c r="E512" s="17" t="n">
        <f aca="false">E520+E528+E536+E544+E552+E560+E568+E576+E584+E592+E600+E608+E616+E624+E632+E640+E648+E656+E664+E672+E680+E688+E696</f>
        <v>299465.84418</v>
      </c>
      <c r="F512" s="17" t="n">
        <f aca="false">F520+F528+F536+F544+F552+F560+F568+F576+F584+F592+F600+F608+F616+F624+F632+F640+F648+F656+F664+F672+F680+F688+F696</f>
        <v>156800</v>
      </c>
      <c r="G512" s="17" t="n">
        <f aca="false">G520+G528+G536+G544+G552+G560+G568+G576+G584+G592+G600+G608+G616+G624+G632+G640+G648+G656+G664+G672+G680+G688+G696</f>
        <v>33000</v>
      </c>
      <c r="H512" s="17" t="n">
        <f aca="false">H520+H528+H536+H544+H552+H560+H568+H576+H584+H592+H600+H608+H616+H624+H632+H640+H648+H656+H664+H672+H680+H688+H696</f>
        <v>0</v>
      </c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</row>
    <row r="513" customFormat="false" ht="15.75" hidden="false" customHeight="true" outlineLevel="0" collapsed="false">
      <c r="A513" s="14"/>
      <c r="B513" s="16" t="s">
        <v>30</v>
      </c>
      <c r="C513" s="17" t="n">
        <f aca="false">D513+E513+F513+G513+H513</f>
        <v>17896.614097551</v>
      </c>
      <c r="D513" s="17" t="n">
        <f aca="false">D521+D529+D537+D545+D553+D561+D569+D577+D585+D593+D601+D609+D617+D625+D633+D641+D649+D657+D665+D673+D681+D689+D697</f>
        <v>11646.2907469388</v>
      </c>
      <c r="E513" s="17" t="n">
        <f aca="false">E521+E529+E537+E545+E553+E561+E569+E577+E585+E593+E601+E609+E617+E625+E633+E641+E649+E657+E665+E673+E681+E689+E697</f>
        <v>3050.32335061225</v>
      </c>
      <c r="F513" s="17" t="n">
        <f aca="false">F521+F529+F537+F545+F553+F561+F569+F577+F585+F593+F601+F609+F617+F625+F633+F641+F649+F657+F665+F673+F681+F689+F697</f>
        <v>3200</v>
      </c>
      <c r="G513" s="17" t="n">
        <f aca="false">G521+G529+G537+G545+G553+G561+G569+G577+G585+G593+G601+G609+G617+G625+G633+G641+G649+G657+G665+G673+G681+G689+G697</f>
        <v>0</v>
      </c>
      <c r="H513" s="17" t="n">
        <f aca="false">H521+H529+H537+H545+H553+H561+H569+H577+H585+H593+H601+H609+H617+H625+H633+H641+H649+H657+H665+H673+H681+H689+H697</f>
        <v>0</v>
      </c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</row>
    <row r="514" customFormat="false" ht="15.75" hidden="false" customHeight="true" outlineLevel="0" collapsed="false">
      <c r="A514" s="14"/>
      <c r="B514" s="16" t="s">
        <v>31</v>
      </c>
      <c r="C514" s="17" t="n">
        <f aca="false">D514+E514+F514+G514+H514</f>
        <v>0</v>
      </c>
      <c r="D514" s="17" t="n">
        <f aca="false">D522+D530+D538+D546+D554+D562+D570+D578+D586+D594+D602+D610+D618+D626+D634+D642+D650+D658+D666+D674+D682+D690+D698</f>
        <v>0</v>
      </c>
      <c r="E514" s="17" t="n">
        <f aca="false">E522+E530+E538+E546+E554+E562+E570+E578+E586+E594+E602+E610+E618+E626+E634+E642+E650+E658+E666+E674+E682+E690+E698</f>
        <v>0</v>
      </c>
      <c r="F514" s="17" t="n">
        <f aca="false">F522+F530+F538+F546+F554+F562+F570+F578+F586+F594+F602+F610+F618+F626+F634+F642+F650+F658+F666+F674+F682+F690+F698</f>
        <v>0</v>
      </c>
      <c r="G514" s="17" t="n">
        <f aca="false">G522+G530+G538+G546+G554+G562+G570+G578+G586+G594+G602+G610+G618+G626+G634+G642+G650+G658+G666+G674+G682+G690+G698</f>
        <v>0</v>
      </c>
      <c r="H514" s="17" t="n">
        <f aca="false">H522+H530+H538+H546+H554+H562+H570+H578+H586+H594+H602+H610+H618+H626+H634+H642+H650+H658+H666+H674+H682+H690+H698</f>
        <v>0</v>
      </c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</row>
    <row r="515" s="44" customFormat="true" ht="18" hidden="false" customHeight="true" outlineLevel="0" collapsed="false">
      <c r="A515" s="29" t="s">
        <v>332</v>
      </c>
      <c r="B515" s="43" t="s">
        <v>333</v>
      </c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</row>
    <row r="516" s="45" customFormat="true" ht="15" hidden="false" customHeight="true" outlineLevel="0" collapsed="false">
      <c r="A516" s="29"/>
      <c r="B516" s="43" t="s">
        <v>334</v>
      </c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</row>
    <row r="517" s="45" customFormat="true" ht="45" hidden="false" customHeight="true" outlineLevel="0" collapsed="false">
      <c r="A517" s="29"/>
      <c r="B517" s="46" t="s">
        <v>335</v>
      </c>
      <c r="C517" s="46"/>
      <c r="D517" s="46"/>
      <c r="E517" s="46"/>
      <c r="F517" s="46"/>
      <c r="G517" s="46"/>
      <c r="H517" s="46"/>
      <c r="I517" s="47"/>
      <c r="J517" s="23" t="n">
        <v>2023</v>
      </c>
      <c r="K517" s="23"/>
      <c r="L517" s="23" t="s">
        <v>336</v>
      </c>
      <c r="M517" s="23" t="s">
        <v>337</v>
      </c>
      <c r="N517" s="23" t="s">
        <v>338</v>
      </c>
      <c r="O517" s="23" t="s">
        <v>339</v>
      </c>
      <c r="P517" s="23" t="s">
        <v>340</v>
      </c>
      <c r="Q517" s="23" t="s">
        <v>340</v>
      </c>
      <c r="R517" s="34"/>
      <c r="S517" s="23" t="s">
        <v>173</v>
      </c>
      <c r="T517" s="23" t="s">
        <v>341</v>
      </c>
      <c r="U517" s="23" t="s">
        <v>163</v>
      </c>
      <c r="V517" s="25"/>
    </row>
    <row r="518" s="45" customFormat="true" ht="15" hidden="false" customHeight="true" outlineLevel="0" collapsed="false">
      <c r="A518" s="29"/>
      <c r="B518" s="26" t="s">
        <v>27</v>
      </c>
      <c r="C518" s="27" t="n">
        <f aca="false">SUM(C519:C522)</f>
        <v>15000</v>
      </c>
      <c r="D518" s="27" t="n">
        <f aca="false">SUM(D519:D522)</f>
        <v>15000</v>
      </c>
      <c r="E518" s="27" t="n">
        <f aca="false">SUM(E519:E522)</f>
        <v>0</v>
      </c>
      <c r="F518" s="27" t="n">
        <f aca="false">SUM(F519:F522)</f>
        <v>0</v>
      </c>
      <c r="G518" s="27" t="n">
        <f aca="false">SUM(G519:G522)</f>
        <v>0</v>
      </c>
      <c r="H518" s="27" t="n">
        <f aca="false">SUM(H519:H522)</f>
        <v>0</v>
      </c>
      <c r="I518" s="47"/>
      <c r="J518" s="23"/>
      <c r="K518" s="23"/>
      <c r="L518" s="23"/>
      <c r="M518" s="23"/>
      <c r="N518" s="23"/>
      <c r="O518" s="23"/>
      <c r="P518" s="23"/>
      <c r="Q518" s="23"/>
      <c r="R518" s="34"/>
      <c r="S518" s="23"/>
      <c r="T518" s="23"/>
      <c r="U518" s="23"/>
      <c r="V518" s="25"/>
    </row>
    <row r="519" s="45" customFormat="true" ht="15" hidden="false" customHeight="true" outlineLevel="0" collapsed="false">
      <c r="A519" s="29"/>
      <c r="B519" s="26" t="s">
        <v>28</v>
      </c>
      <c r="C519" s="27" t="n">
        <f aca="false">SUM(D519:H519)</f>
        <v>0</v>
      </c>
      <c r="D519" s="28"/>
      <c r="E519" s="28"/>
      <c r="F519" s="28"/>
      <c r="G519" s="28"/>
      <c r="H519" s="28"/>
      <c r="I519" s="47"/>
      <c r="J519" s="23"/>
      <c r="K519" s="23"/>
      <c r="L519" s="23"/>
      <c r="M519" s="23"/>
      <c r="N519" s="23"/>
      <c r="O519" s="23"/>
      <c r="P519" s="23"/>
      <c r="Q519" s="23"/>
      <c r="R519" s="34"/>
      <c r="S519" s="23"/>
      <c r="T519" s="23"/>
      <c r="U519" s="23"/>
      <c r="V519" s="25"/>
    </row>
    <row r="520" s="45" customFormat="true" ht="13.5" hidden="false" customHeight="true" outlineLevel="0" collapsed="false">
      <c r="A520" s="29"/>
      <c r="B520" s="26" t="s">
        <v>29</v>
      </c>
      <c r="C520" s="27" t="n">
        <f aca="false">SUM(D520:H520)</f>
        <v>14700</v>
      </c>
      <c r="D520" s="28" t="n">
        <v>14700</v>
      </c>
      <c r="E520" s="28"/>
      <c r="F520" s="28"/>
      <c r="G520" s="28"/>
      <c r="H520" s="28"/>
      <c r="I520" s="47"/>
      <c r="J520" s="23"/>
      <c r="K520" s="23"/>
      <c r="L520" s="23"/>
      <c r="M520" s="23"/>
      <c r="N520" s="23"/>
      <c r="O520" s="23"/>
      <c r="P520" s="23"/>
      <c r="Q520" s="23"/>
      <c r="R520" s="34"/>
      <c r="S520" s="23"/>
      <c r="T520" s="23"/>
      <c r="U520" s="23"/>
      <c r="V520" s="25"/>
    </row>
    <row r="521" s="45" customFormat="true" ht="15" hidden="false" customHeight="true" outlineLevel="0" collapsed="false">
      <c r="A521" s="29"/>
      <c r="B521" s="26" t="s">
        <v>30</v>
      </c>
      <c r="C521" s="27" t="n">
        <f aca="false">SUM(D521:H521)</f>
        <v>300</v>
      </c>
      <c r="D521" s="28" t="n">
        <v>300</v>
      </c>
      <c r="E521" s="28"/>
      <c r="F521" s="28"/>
      <c r="G521" s="28"/>
      <c r="H521" s="28"/>
      <c r="I521" s="47"/>
      <c r="J521" s="23"/>
      <c r="K521" s="23"/>
      <c r="L521" s="23"/>
      <c r="M521" s="23"/>
      <c r="N521" s="23"/>
      <c r="O521" s="23"/>
      <c r="P521" s="23"/>
      <c r="Q521" s="23"/>
      <c r="R521" s="34"/>
      <c r="S521" s="23"/>
      <c r="T521" s="23"/>
      <c r="U521" s="23"/>
      <c r="V521" s="25"/>
    </row>
    <row r="522" s="45" customFormat="true" ht="15" hidden="false" customHeight="true" outlineLevel="0" collapsed="false">
      <c r="A522" s="29"/>
      <c r="B522" s="26" t="s">
        <v>31</v>
      </c>
      <c r="C522" s="27" t="n">
        <f aca="false">SUM(D522:H522)</f>
        <v>0</v>
      </c>
      <c r="D522" s="28"/>
      <c r="E522" s="28"/>
      <c r="F522" s="28"/>
      <c r="G522" s="28"/>
      <c r="H522" s="28"/>
      <c r="I522" s="47"/>
      <c r="J522" s="23"/>
      <c r="K522" s="23"/>
      <c r="L522" s="23"/>
      <c r="M522" s="23"/>
      <c r="N522" s="23"/>
      <c r="O522" s="23"/>
      <c r="P522" s="23"/>
      <c r="Q522" s="23"/>
      <c r="R522" s="34"/>
      <c r="S522" s="23"/>
      <c r="T522" s="23"/>
      <c r="U522" s="23"/>
      <c r="V522" s="25"/>
    </row>
    <row r="523" s="44" customFormat="true" ht="17.25" hidden="false" customHeight="true" outlineLevel="0" collapsed="false">
      <c r="A523" s="29" t="s">
        <v>342</v>
      </c>
      <c r="B523" s="43" t="s">
        <v>333</v>
      </c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</row>
    <row r="524" s="45" customFormat="true" ht="15" hidden="false" customHeight="true" outlineLevel="0" collapsed="false">
      <c r="A524" s="29"/>
      <c r="B524" s="43" t="s">
        <v>334</v>
      </c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</row>
    <row r="525" s="49" customFormat="true" ht="45" hidden="false" customHeight="true" outlineLevel="0" collapsed="false">
      <c r="A525" s="29"/>
      <c r="B525" s="46" t="s">
        <v>343</v>
      </c>
      <c r="C525" s="46"/>
      <c r="D525" s="46"/>
      <c r="E525" s="46"/>
      <c r="F525" s="46"/>
      <c r="G525" s="46"/>
      <c r="H525" s="46"/>
      <c r="I525" s="47"/>
      <c r="J525" s="23" t="n">
        <v>2023</v>
      </c>
      <c r="K525" s="23" t="n">
        <v>2022</v>
      </c>
      <c r="L525" s="23" t="s">
        <v>336</v>
      </c>
      <c r="M525" s="23" t="s">
        <v>344</v>
      </c>
      <c r="N525" s="23" t="s">
        <v>274</v>
      </c>
      <c r="O525" s="23" t="s">
        <v>339</v>
      </c>
      <c r="P525" s="23" t="s">
        <v>273</v>
      </c>
      <c r="Q525" s="23" t="s">
        <v>273</v>
      </c>
      <c r="R525" s="23" t="s">
        <v>345</v>
      </c>
      <c r="S525" s="23" t="s">
        <v>173</v>
      </c>
      <c r="T525" s="48" t="s">
        <v>298</v>
      </c>
      <c r="U525" s="23" t="s">
        <v>99</v>
      </c>
      <c r="V525" s="25" t="s">
        <v>346</v>
      </c>
    </row>
    <row r="526" s="45" customFormat="true" ht="23.25" hidden="false" customHeight="true" outlineLevel="0" collapsed="false">
      <c r="A526" s="29"/>
      <c r="B526" s="26" t="s">
        <v>27</v>
      </c>
      <c r="C526" s="27" t="n">
        <f aca="false">SUM(C527:C530)</f>
        <v>509961.94206551</v>
      </c>
      <c r="D526" s="27" t="n">
        <f aca="false">SUM(D527:D530)</f>
        <v>509961.94206551</v>
      </c>
      <c r="E526" s="27" t="n">
        <f aca="false">SUM(E527:E530)</f>
        <v>0</v>
      </c>
      <c r="F526" s="27" t="n">
        <f aca="false">SUM(F527:F530)</f>
        <v>0</v>
      </c>
      <c r="G526" s="27" t="n">
        <f aca="false">SUM(G527:G530)</f>
        <v>0</v>
      </c>
      <c r="H526" s="27" t="n">
        <f aca="false">SUM(H527:H530)</f>
        <v>0</v>
      </c>
      <c r="I526" s="47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48"/>
      <c r="U526" s="23"/>
      <c r="V526" s="25"/>
    </row>
    <row r="527" s="45" customFormat="true" ht="15" hidden="false" customHeight="true" outlineLevel="0" collapsed="false">
      <c r="A527" s="29"/>
      <c r="B527" s="26" t="s">
        <v>28</v>
      </c>
      <c r="C527" s="27" t="n">
        <f aca="false">D527+E527+F527+G527+H527</f>
        <v>478136.7166</v>
      </c>
      <c r="D527" s="28" t="n">
        <v>478136.7166</v>
      </c>
      <c r="E527" s="28"/>
      <c r="F527" s="28"/>
      <c r="G527" s="28"/>
      <c r="H527" s="28"/>
      <c r="I527" s="47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48"/>
      <c r="U527" s="23"/>
      <c r="V527" s="25"/>
    </row>
    <row r="528" s="45" customFormat="true" ht="15" hidden="false" customHeight="true" outlineLevel="0" collapsed="false">
      <c r="A528" s="29"/>
      <c r="B528" s="26" t="s">
        <v>29</v>
      </c>
      <c r="C528" s="27" t="n">
        <f aca="false">D528+E528+F528+G528+H528</f>
        <v>22067.33329</v>
      </c>
      <c r="D528" s="28" t="n">
        <v>22067.33329</v>
      </c>
      <c r="E528" s="28"/>
      <c r="F528" s="28"/>
      <c r="G528" s="28"/>
      <c r="H528" s="28"/>
      <c r="I528" s="47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48"/>
      <c r="U528" s="23"/>
      <c r="V528" s="25"/>
    </row>
    <row r="529" s="45" customFormat="true" ht="15" hidden="false" customHeight="true" outlineLevel="0" collapsed="false">
      <c r="A529" s="29"/>
      <c r="B529" s="26" t="s">
        <v>30</v>
      </c>
      <c r="C529" s="27" t="n">
        <f aca="false">D529+E529+F529+G529+H529</f>
        <v>9757.8921755102</v>
      </c>
      <c r="D529" s="27" t="n">
        <v>9757.8921755102</v>
      </c>
      <c r="E529" s="28"/>
      <c r="F529" s="28"/>
      <c r="G529" s="28"/>
      <c r="H529" s="28"/>
      <c r="I529" s="47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48"/>
      <c r="U529" s="23"/>
      <c r="V529" s="25"/>
    </row>
    <row r="530" s="45" customFormat="true" ht="15" hidden="false" customHeight="true" outlineLevel="0" collapsed="false">
      <c r="A530" s="29"/>
      <c r="B530" s="26" t="s">
        <v>31</v>
      </c>
      <c r="C530" s="27" t="n">
        <f aca="false">D530+E530+F530+G530+H530</f>
        <v>0</v>
      </c>
      <c r="D530" s="28"/>
      <c r="E530" s="28"/>
      <c r="F530" s="28"/>
      <c r="G530" s="28"/>
      <c r="H530" s="28"/>
      <c r="I530" s="47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48"/>
      <c r="U530" s="23"/>
      <c r="V530" s="25"/>
    </row>
    <row r="531" s="51" customFormat="true" ht="15" hidden="false" customHeight="true" outlineLevel="0" collapsed="false">
      <c r="A531" s="29" t="s">
        <v>347</v>
      </c>
      <c r="B531" s="50" t="s">
        <v>333</v>
      </c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</row>
    <row r="532" s="51" customFormat="true" ht="15" hidden="false" customHeight="true" outlineLevel="0" collapsed="false">
      <c r="A532" s="29"/>
      <c r="B532" s="43" t="s">
        <v>348</v>
      </c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</row>
    <row r="533" s="51" customFormat="true" ht="45" hidden="false" customHeight="true" outlineLevel="0" collapsed="false">
      <c r="A533" s="29"/>
      <c r="B533" s="26" t="s">
        <v>349</v>
      </c>
      <c r="C533" s="26"/>
      <c r="D533" s="26"/>
      <c r="E533" s="26"/>
      <c r="F533" s="26"/>
      <c r="G533" s="26"/>
      <c r="H533" s="26"/>
      <c r="I533" s="52"/>
      <c r="J533" s="23" t="n">
        <v>2024</v>
      </c>
      <c r="K533" s="23" t="n">
        <v>2023</v>
      </c>
      <c r="L533" s="23" t="s">
        <v>350</v>
      </c>
      <c r="M533" s="23" t="s">
        <v>351</v>
      </c>
      <c r="N533" s="23" t="s">
        <v>352</v>
      </c>
      <c r="O533" s="23" t="s">
        <v>339</v>
      </c>
      <c r="P533" s="23" t="s">
        <v>339</v>
      </c>
      <c r="Q533" s="23" t="s">
        <v>353</v>
      </c>
      <c r="R533" s="24"/>
      <c r="S533" s="23" t="s">
        <v>42</v>
      </c>
      <c r="T533" s="23" t="s">
        <v>174</v>
      </c>
      <c r="U533" s="23" t="s">
        <v>163</v>
      </c>
      <c r="V533" s="25"/>
    </row>
    <row r="534" s="51" customFormat="true" ht="15" hidden="false" customHeight="true" outlineLevel="0" collapsed="false">
      <c r="A534" s="29"/>
      <c r="B534" s="26" t="s">
        <v>27</v>
      </c>
      <c r="C534" s="27" t="n">
        <f aca="false">SUM(C535:C538)</f>
        <v>10000</v>
      </c>
      <c r="D534" s="27" t="n">
        <f aca="false">SUM(D535:D538)</f>
        <v>10000</v>
      </c>
      <c r="E534" s="27" t="n">
        <f aca="false">SUM(E535:E538)</f>
        <v>0</v>
      </c>
      <c r="F534" s="27" t="n">
        <f aca="false">SUM(F535:F538)</f>
        <v>0</v>
      </c>
      <c r="G534" s="27" t="n">
        <f aca="false">SUM(G535:G538)</f>
        <v>0</v>
      </c>
      <c r="H534" s="27" t="n">
        <f aca="false">SUM(H535:H538)</f>
        <v>0</v>
      </c>
      <c r="I534" s="52"/>
      <c r="J534" s="23"/>
      <c r="K534" s="23"/>
      <c r="L534" s="23"/>
      <c r="M534" s="23"/>
      <c r="N534" s="23"/>
      <c r="O534" s="23"/>
      <c r="P534" s="23"/>
      <c r="Q534" s="23"/>
      <c r="R534" s="24"/>
      <c r="S534" s="23"/>
      <c r="T534" s="23"/>
      <c r="U534" s="23"/>
      <c r="V534" s="25"/>
    </row>
    <row r="535" s="51" customFormat="true" ht="15" hidden="false" customHeight="true" outlineLevel="0" collapsed="false">
      <c r="A535" s="29"/>
      <c r="B535" s="26" t="s">
        <v>28</v>
      </c>
      <c r="C535" s="27" t="n">
        <f aca="false">SUM(D535:H535)</f>
        <v>0</v>
      </c>
      <c r="D535" s="28"/>
      <c r="E535" s="28"/>
      <c r="F535" s="28"/>
      <c r="G535" s="28"/>
      <c r="H535" s="28"/>
      <c r="I535" s="52"/>
      <c r="J535" s="23"/>
      <c r="K535" s="23"/>
      <c r="L535" s="23"/>
      <c r="M535" s="23"/>
      <c r="N535" s="23"/>
      <c r="O535" s="23"/>
      <c r="P535" s="23"/>
      <c r="Q535" s="23"/>
      <c r="R535" s="24"/>
      <c r="S535" s="23"/>
      <c r="T535" s="23"/>
      <c r="U535" s="23"/>
      <c r="V535" s="25"/>
    </row>
    <row r="536" s="51" customFormat="true" ht="15" hidden="false" customHeight="true" outlineLevel="0" collapsed="false">
      <c r="A536" s="29"/>
      <c r="B536" s="26" t="s">
        <v>29</v>
      </c>
      <c r="C536" s="27" t="n">
        <f aca="false">SUM(D536:H536)</f>
        <v>10000</v>
      </c>
      <c r="D536" s="28" t="n">
        <v>10000</v>
      </c>
      <c r="E536" s="28"/>
      <c r="F536" s="28"/>
      <c r="G536" s="28"/>
      <c r="H536" s="28"/>
      <c r="I536" s="52"/>
      <c r="J536" s="23"/>
      <c r="K536" s="23"/>
      <c r="L536" s="23"/>
      <c r="M536" s="23"/>
      <c r="N536" s="23"/>
      <c r="O536" s="23"/>
      <c r="P536" s="23"/>
      <c r="Q536" s="23"/>
      <c r="R536" s="24"/>
      <c r="S536" s="23"/>
      <c r="T536" s="23"/>
      <c r="U536" s="23"/>
      <c r="V536" s="25"/>
    </row>
    <row r="537" s="44" customFormat="true" ht="15" hidden="false" customHeight="true" outlineLevel="0" collapsed="false">
      <c r="A537" s="29"/>
      <c r="B537" s="26" t="s">
        <v>30</v>
      </c>
      <c r="C537" s="27" t="n">
        <f aca="false">SUM(D537:H537)</f>
        <v>0</v>
      </c>
      <c r="D537" s="28"/>
      <c r="E537" s="28"/>
      <c r="F537" s="28"/>
      <c r="G537" s="28"/>
      <c r="H537" s="28"/>
      <c r="I537" s="52"/>
      <c r="J537" s="23"/>
      <c r="K537" s="23"/>
      <c r="L537" s="23"/>
      <c r="M537" s="23"/>
      <c r="N537" s="23"/>
      <c r="O537" s="23"/>
      <c r="P537" s="23"/>
      <c r="Q537" s="23"/>
      <c r="R537" s="24"/>
      <c r="S537" s="23"/>
      <c r="T537" s="23"/>
      <c r="U537" s="23"/>
      <c r="V537" s="25"/>
    </row>
    <row r="538" s="45" customFormat="true" ht="15" hidden="false" customHeight="true" outlineLevel="0" collapsed="false">
      <c r="A538" s="29"/>
      <c r="B538" s="26" t="s">
        <v>31</v>
      </c>
      <c r="C538" s="27" t="n">
        <f aca="false">SUM(D538:H538)</f>
        <v>0</v>
      </c>
      <c r="D538" s="28"/>
      <c r="E538" s="28"/>
      <c r="F538" s="28"/>
      <c r="G538" s="28"/>
      <c r="H538" s="28"/>
      <c r="I538" s="52"/>
      <c r="J538" s="23"/>
      <c r="K538" s="23"/>
      <c r="L538" s="23"/>
      <c r="M538" s="23"/>
      <c r="N538" s="23"/>
      <c r="O538" s="23"/>
      <c r="P538" s="23"/>
      <c r="Q538" s="23"/>
      <c r="R538" s="24"/>
      <c r="S538" s="23"/>
      <c r="T538" s="23"/>
      <c r="U538" s="23"/>
      <c r="V538" s="25"/>
    </row>
    <row r="539" s="51" customFormat="true" ht="15" hidden="false" customHeight="true" outlineLevel="0" collapsed="false">
      <c r="A539" s="29" t="s">
        <v>354</v>
      </c>
      <c r="B539" s="50" t="s">
        <v>333</v>
      </c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</row>
    <row r="540" s="51" customFormat="true" ht="15" hidden="false" customHeight="true" outlineLevel="0" collapsed="false">
      <c r="A540" s="29"/>
      <c r="B540" s="43" t="s">
        <v>348</v>
      </c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</row>
    <row r="541" s="51" customFormat="true" ht="45.75" hidden="false" customHeight="true" outlineLevel="0" collapsed="false">
      <c r="A541" s="29"/>
      <c r="B541" s="26" t="s">
        <v>355</v>
      </c>
      <c r="C541" s="26"/>
      <c r="D541" s="26"/>
      <c r="E541" s="26"/>
      <c r="F541" s="26"/>
      <c r="G541" s="26"/>
      <c r="H541" s="26"/>
      <c r="I541" s="52"/>
      <c r="J541" s="23" t="n">
        <v>2023</v>
      </c>
      <c r="K541" s="23" t="n">
        <v>2022</v>
      </c>
      <c r="L541" s="23" t="s">
        <v>350</v>
      </c>
      <c r="M541" s="23" t="s">
        <v>356</v>
      </c>
      <c r="N541" s="23" t="s">
        <v>352</v>
      </c>
      <c r="O541" s="23" t="s">
        <v>339</v>
      </c>
      <c r="P541" s="23" t="s">
        <v>339</v>
      </c>
      <c r="Q541" s="23" t="s">
        <v>353</v>
      </c>
      <c r="R541" s="24"/>
      <c r="S541" s="23" t="s">
        <v>42</v>
      </c>
      <c r="T541" s="23" t="s">
        <v>174</v>
      </c>
      <c r="U541" s="23" t="s">
        <v>44</v>
      </c>
      <c r="V541" s="25"/>
    </row>
    <row r="542" s="51" customFormat="true" ht="15" hidden="false" customHeight="true" outlineLevel="0" collapsed="false">
      <c r="A542" s="29"/>
      <c r="B542" s="26" t="s">
        <v>27</v>
      </c>
      <c r="C542" s="27" t="n">
        <f aca="false">SUM(C543:C546)</f>
        <v>150000</v>
      </c>
      <c r="D542" s="27" t="n">
        <f aca="false">SUM(D543:D546)</f>
        <v>0</v>
      </c>
      <c r="E542" s="27" t="n">
        <f aca="false">SUM(E543:E546)</f>
        <v>150000</v>
      </c>
      <c r="F542" s="27" t="n">
        <f aca="false">SUM(F543:F546)</f>
        <v>0</v>
      </c>
      <c r="G542" s="27" t="n">
        <f aca="false">SUM(G543:G546)</f>
        <v>0</v>
      </c>
      <c r="H542" s="27" t="n">
        <f aca="false">SUM(H543:H546)</f>
        <v>0</v>
      </c>
      <c r="I542" s="52"/>
      <c r="J542" s="23"/>
      <c r="K542" s="23"/>
      <c r="L542" s="23"/>
      <c r="M542" s="23"/>
      <c r="N542" s="23"/>
      <c r="O542" s="23"/>
      <c r="P542" s="23"/>
      <c r="Q542" s="23"/>
      <c r="R542" s="24"/>
      <c r="S542" s="23"/>
      <c r="T542" s="23"/>
      <c r="U542" s="23"/>
      <c r="V542" s="25"/>
    </row>
    <row r="543" s="51" customFormat="true" ht="15" hidden="false" customHeight="true" outlineLevel="0" collapsed="false">
      <c r="A543" s="29"/>
      <c r="B543" s="26" t="s">
        <v>28</v>
      </c>
      <c r="C543" s="27" t="n">
        <f aca="false">SUM(D543:H543)</f>
        <v>0</v>
      </c>
      <c r="D543" s="28"/>
      <c r="E543" s="28"/>
      <c r="F543" s="28"/>
      <c r="G543" s="28"/>
      <c r="H543" s="28"/>
      <c r="I543" s="52"/>
      <c r="J543" s="23"/>
      <c r="K543" s="23"/>
      <c r="L543" s="23"/>
      <c r="M543" s="23"/>
      <c r="N543" s="23"/>
      <c r="O543" s="23"/>
      <c r="P543" s="23"/>
      <c r="Q543" s="23"/>
      <c r="R543" s="24"/>
      <c r="S543" s="23"/>
      <c r="T543" s="23"/>
      <c r="U543" s="23"/>
      <c r="V543" s="25"/>
    </row>
    <row r="544" s="51" customFormat="true" ht="15" hidden="false" customHeight="true" outlineLevel="0" collapsed="false">
      <c r="A544" s="29"/>
      <c r="B544" s="26" t="s">
        <v>29</v>
      </c>
      <c r="C544" s="27" t="n">
        <f aca="false">SUM(D544:H544)</f>
        <v>150000</v>
      </c>
      <c r="D544" s="28"/>
      <c r="E544" s="28" t="n">
        <v>150000</v>
      </c>
      <c r="F544" s="28"/>
      <c r="G544" s="28"/>
      <c r="H544" s="28"/>
      <c r="I544" s="52"/>
      <c r="J544" s="23"/>
      <c r="K544" s="23"/>
      <c r="L544" s="23"/>
      <c r="M544" s="23"/>
      <c r="N544" s="23"/>
      <c r="O544" s="23"/>
      <c r="P544" s="23"/>
      <c r="Q544" s="23"/>
      <c r="R544" s="24"/>
      <c r="S544" s="23"/>
      <c r="T544" s="23"/>
      <c r="U544" s="23"/>
      <c r="V544" s="25"/>
    </row>
    <row r="545" s="44" customFormat="true" ht="15" hidden="false" customHeight="true" outlineLevel="0" collapsed="false">
      <c r="A545" s="29"/>
      <c r="B545" s="26" t="s">
        <v>30</v>
      </c>
      <c r="C545" s="27" t="n">
        <f aca="false">SUM(D545:H545)</f>
        <v>0</v>
      </c>
      <c r="D545" s="28"/>
      <c r="E545" s="28"/>
      <c r="F545" s="28"/>
      <c r="G545" s="28"/>
      <c r="H545" s="28"/>
      <c r="I545" s="52"/>
      <c r="J545" s="23"/>
      <c r="K545" s="23"/>
      <c r="L545" s="23"/>
      <c r="M545" s="23"/>
      <c r="N545" s="23"/>
      <c r="O545" s="23"/>
      <c r="P545" s="23"/>
      <c r="Q545" s="23"/>
      <c r="R545" s="24"/>
      <c r="S545" s="23"/>
      <c r="T545" s="23"/>
      <c r="U545" s="23"/>
      <c r="V545" s="25"/>
    </row>
    <row r="546" s="45" customFormat="true" ht="15" hidden="false" customHeight="true" outlineLevel="0" collapsed="false">
      <c r="A546" s="29"/>
      <c r="B546" s="26" t="s">
        <v>31</v>
      </c>
      <c r="C546" s="27" t="n">
        <f aca="false">SUM(D546:H546)</f>
        <v>0</v>
      </c>
      <c r="D546" s="28"/>
      <c r="E546" s="28"/>
      <c r="F546" s="28"/>
      <c r="G546" s="28"/>
      <c r="H546" s="28"/>
      <c r="I546" s="52"/>
      <c r="J546" s="23"/>
      <c r="K546" s="23"/>
      <c r="L546" s="23"/>
      <c r="M546" s="23"/>
      <c r="N546" s="23"/>
      <c r="O546" s="23"/>
      <c r="P546" s="23"/>
      <c r="Q546" s="23"/>
      <c r="R546" s="24"/>
      <c r="S546" s="23"/>
      <c r="T546" s="23"/>
      <c r="U546" s="23"/>
      <c r="V546" s="25"/>
    </row>
    <row r="547" s="51" customFormat="true" ht="15" hidden="false" customHeight="true" outlineLevel="0" collapsed="false">
      <c r="A547" s="29" t="s">
        <v>357</v>
      </c>
      <c r="B547" s="50" t="s">
        <v>333</v>
      </c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</row>
    <row r="548" s="51" customFormat="true" ht="15" hidden="false" customHeight="true" outlineLevel="0" collapsed="false">
      <c r="A548" s="29"/>
      <c r="B548" s="43" t="s">
        <v>348</v>
      </c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</row>
    <row r="549" s="51" customFormat="true" ht="42" hidden="false" customHeight="true" outlineLevel="0" collapsed="false">
      <c r="A549" s="29"/>
      <c r="B549" s="26" t="s">
        <v>358</v>
      </c>
      <c r="C549" s="26"/>
      <c r="D549" s="26"/>
      <c r="E549" s="26"/>
      <c r="F549" s="26"/>
      <c r="G549" s="26"/>
      <c r="H549" s="26"/>
      <c r="I549" s="52"/>
      <c r="J549" s="23" t="n">
        <v>2023</v>
      </c>
      <c r="K549" s="53" t="n">
        <v>2022</v>
      </c>
      <c r="L549" s="23" t="s">
        <v>350</v>
      </c>
      <c r="M549" s="23" t="s">
        <v>356</v>
      </c>
      <c r="N549" s="23" t="s">
        <v>352</v>
      </c>
      <c r="O549" s="23" t="s">
        <v>339</v>
      </c>
      <c r="P549" s="23" t="s">
        <v>339</v>
      </c>
      <c r="Q549" s="23" t="s">
        <v>353</v>
      </c>
      <c r="R549" s="24"/>
      <c r="S549" s="23" t="s">
        <v>42</v>
      </c>
      <c r="T549" s="23" t="s">
        <v>174</v>
      </c>
      <c r="U549" s="23" t="s">
        <v>44</v>
      </c>
      <c r="V549" s="25"/>
    </row>
    <row r="550" s="51" customFormat="true" ht="15" hidden="false" customHeight="true" outlineLevel="0" collapsed="false">
      <c r="A550" s="29"/>
      <c r="B550" s="26" t="s">
        <v>27</v>
      </c>
      <c r="C550" s="27" t="n">
        <f aca="false">SUM(C551:C554)</f>
        <v>4639.42008</v>
      </c>
      <c r="D550" s="27" t="n">
        <f aca="false">SUM(D551:D554)</f>
        <v>4639.42008</v>
      </c>
      <c r="E550" s="27" t="n">
        <f aca="false">SUM(E551:E554)</f>
        <v>0</v>
      </c>
      <c r="F550" s="27" t="n">
        <f aca="false">SUM(F551:F554)</f>
        <v>0</v>
      </c>
      <c r="G550" s="27" t="n">
        <f aca="false">SUM(G551:G554)</f>
        <v>0</v>
      </c>
      <c r="H550" s="27" t="n">
        <f aca="false">SUM(H551:H554)</f>
        <v>0</v>
      </c>
      <c r="I550" s="52"/>
      <c r="J550" s="23"/>
      <c r="K550" s="53"/>
      <c r="L550" s="23"/>
      <c r="M550" s="23"/>
      <c r="N550" s="23"/>
      <c r="O550" s="23"/>
      <c r="P550" s="23"/>
      <c r="Q550" s="23"/>
      <c r="R550" s="24"/>
      <c r="S550" s="23"/>
      <c r="T550" s="23"/>
      <c r="U550" s="23"/>
      <c r="V550" s="25"/>
    </row>
    <row r="551" s="51" customFormat="true" ht="15" hidden="false" customHeight="true" outlineLevel="0" collapsed="false">
      <c r="A551" s="29"/>
      <c r="B551" s="26" t="s">
        <v>28</v>
      </c>
      <c r="C551" s="27" t="n">
        <f aca="false">SUM(D551:H551)</f>
        <v>0</v>
      </c>
      <c r="D551" s="28"/>
      <c r="E551" s="28"/>
      <c r="F551" s="28"/>
      <c r="G551" s="28"/>
      <c r="H551" s="28"/>
      <c r="I551" s="52"/>
      <c r="J551" s="23"/>
      <c r="K551" s="53"/>
      <c r="L551" s="23"/>
      <c r="M551" s="23"/>
      <c r="N551" s="23"/>
      <c r="O551" s="23"/>
      <c r="P551" s="23"/>
      <c r="Q551" s="23"/>
      <c r="R551" s="24"/>
      <c r="S551" s="23"/>
      <c r="T551" s="23"/>
      <c r="U551" s="23"/>
      <c r="V551" s="25"/>
    </row>
    <row r="552" s="51" customFormat="true" ht="15" hidden="false" customHeight="true" outlineLevel="0" collapsed="false">
      <c r="A552" s="29"/>
      <c r="B552" s="26" t="s">
        <v>29</v>
      </c>
      <c r="C552" s="27" t="n">
        <f aca="false">SUM(D552:H552)</f>
        <v>4639.42008</v>
      </c>
      <c r="D552" s="28" t="n">
        <v>4639.42008</v>
      </c>
      <c r="E552" s="28"/>
      <c r="F552" s="28"/>
      <c r="G552" s="28"/>
      <c r="H552" s="28"/>
      <c r="I552" s="52"/>
      <c r="J552" s="23"/>
      <c r="K552" s="53"/>
      <c r="L552" s="23"/>
      <c r="M552" s="23"/>
      <c r="N552" s="23"/>
      <c r="O552" s="23"/>
      <c r="P552" s="23"/>
      <c r="Q552" s="23"/>
      <c r="R552" s="24"/>
      <c r="S552" s="23"/>
      <c r="T552" s="23"/>
      <c r="U552" s="23"/>
      <c r="V552" s="25"/>
    </row>
    <row r="553" s="44" customFormat="true" ht="15" hidden="false" customHeight="true" outlineLevel="0" collapsed="false">
      <c r="A553" s="29"/>
      <c r="B553" s="26" t="s">
        <v>30</v>
      </c>
      <c r="C553" s="27" t="n">
        <f aca="false">SUM(D553:H553)</f>
        <v>0</v>
      </c>
      <c r="D553" s="28"/>
      <c r="E553" s="28"/>
      <c r="F553" s="28"/>
      <c r="G553" s="28"/>
      <c r="H553" s="28"/>
      <c r="I553" s="52"/>
      <c r="J553" s="23"/>
      <c r="K553" s="53"/>
      <c r="L553" s="23"/>
      <c r="M553" s="23"/>
      <c r="N553" s="23"/>
      <c r="O553" s="23"/>
      <c r="P553" s="23"/>
      <c r="Q553" s="23"/>
      <c r="R553" s="24"/>
      <c r="S553" s="23"/>
      <c r="T553" s="23"/>
      <c r="U553" s="23"/>
      <c r="V553" s="25"/>
    </row>
    <row r="554" s="45" customFormat="true" ht="15" hidden="false" customHeight="true" outlineLevel="0" collapsed="false">
      <c r="A554" s="29"/>
      <c r="B554" s="26" t="s">
        <v>31</v>
      </c>
      <c r="C554" s="27" t="n">
        <f aca="false">SUM(D554:H554)</f>
        <v>0</v>
      </c>
      <c r="D554" s="28"/>
      <c r="E554" s="28"/>
      <c r="F554" s="28"/>
      <c r="G554" s="28"/>
      <c r="H554" s="28"/>
      <c r="I554" s="52"/>
      <c r="J554" s="23"/>
      <c r="K554" s="53"/>
      <c r="L554" s="23"/>
      <c r="M554" s="23"/>
      <c r="N554" s="23"/>
      <c r="O554" s="23"/>
      <c r="P554" s="23"/>
      <c r="Q554" s="23"/>
      <c r="R554" s="24"/>
      <c r="S554" s="23"/>
      <c r="T554" s="23"/>
      <c r="U554" s="23"/>
      <c r="V554" s="25"/>
    </row>
    <row r="555" s="51" customFormat="true" ht="15" hidden="false" customHeight="true" outlineLevel="0" collapsed="false">
      <c r="A555" s="29" t="s">
        <v>359</v>
      </c>
      <c r="B555" s="50" t="s">
        <v>333</v>
      </c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</row>
    <row r="556" s="51" customFormat="true" ht="15" hidden="false" customHeight="true" outlineLevel="0" collapsed="false">
      <c r="A556" s="29"/>
      <c r="B556" s="43" t="s">
        <v>348</v>
      </c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</row>
    <row r="557" s="51" customFormat="true" ht="42" hidden="false" customHeight="true" outlineLevel="0" collapsed="false">
      <c r="A557" s="29"/>
      <c r="B557" s="26" t="s">
        <v>360</v>
      </c>
      <c r="C557" s="26"/>
      <c r="D557" s="26"/>
      <c r="E557" s="26"/>
      <c r="F557" s="26"/>
      <c r="G557" s="26"/>
      <c r="H557" s="26"/>
      <c r="I557" s="52"/>
      <c r="J557" s="23" t="n">
        <v>2023</v>
      </c>
      <c r="K557" s="23" t="n">
        <v>2021</v>
      </c>
      <c r="L557" s="23" t="s">
        <v>350</v>
      </c>
      <c r="M557" s="23" t="s">
        <v>361</v>
      </c>
      <c r="N557" s="23" t="s">
        <v>352</v>
      </c>
      <c r="O557" s="23" t="s">
        <v>339</v>
      </c>
      <c r="P557" s="23" t="s">
        <v>339</v>
      </c>
      <c r="Q557" s="23" t="s">
        <v>353</v>
      </c>
      <c r="R557" s="24" t="s">
        <v>362</v>
      </c>
      <c r="S557" s="23" t="s">
        <v>42</v>
      </c>
      <c r="T557" s="23" t="s">
        <v>174</v>
      </c>
      <c r="U557" s="23" t="s">
        <v>99</v>
      </c>
      <c r="V557" s="25" t="s">
        <v>363</v>
      </c>
    </row>
    <row r="558" s="51" customFormat="true" ht="15" hidden="false" customHeight="true" outlineLevel="0" collapsed="false">
      <c r="A558" s="29"/>
      <c r="B558" s="26" t="s">
        <v>27</v>
      </c>
      <c r="C558" s="27" t="n">
        <f aca="false">SUM(C559:C562)</f>
        <v>184817.00088</v>
      </c>
      <c r="D558" s="27" t="n">
        <f aca="false">SUM(D559:D562)</f>
        <v>184817.00088</v>
      </c>
      <c r="E558" s="27" t="n">
        <f aca="false">SUM(E559:E562)</f>
        <v>0</v>
      </c>
      <c r="F558" s="27" t="n">
        <f aca="false">SUM(F559:F562)</f>
        <v>0</v>
      </c>
      <c r="G558" s="27" t="n">
        <f aca="false">SUM(G559:G562)</f>
        <v>0</v>
      </c>
      <c r="H558" s="27" t="n">
        <f aca="false">SUM(H559:H562)</f>
        <v>0</v>
      </c>
      <c r="I558" s="52"/>
      <c r="J558" s="23"/>
      <c r="K558" s="23"/>
      <c r="L558" s="23"/>
      <c r="M558" s="23"/>
      <c r="N558" s="23"/>
      <c r="O558" s="23"/>
      <c r="P558" s="23"/>
      <c r="Q558" s="23"/>
      <c r="R558" s="24"/>
      <c r="S558" s="23"/>
      <c r="T558" s="23"/>
      <c r="U558" s="23"/>
      <c r="V558" s="25"/>
    </row>
    <row r="559" s="51" customFormat="true" ht="15" hidden="false" customHeight="true" outlineLevel="0" collapsed="false">
      <c r="A559" s="29"/>
      <c r="B559" s="26" t="s">
        <v>28</v>
      </c>
      <c r="C559" s="27" t="n">
        <f aca="false">D559+E559+F559+G559+H559</f>
        <v>44000</v>
      </c>
      <c r="D559" s="28" t="n">
        <v>44000</v>
      </c>
      <c r="E559" s="28"/>
      <c r="F559" s="28"/>
      <c r="G559" s="28"/>
      <c r="H559" s="28"/>
      <c r="I559" s="52"/>
      <c r="J559" s="23"/>
      <c r="K559" s="23"/>
      <c r="L559" s="23"/>
      <c r="M559" s="23"/>
      <c r="N559" s="23"/>
      <c r="O559" s="23"/>
      <c r="P559" s="23"/>
      <c r="Q559" s="23"/>
      <c r="R559" s="24"/>
      <c r="S559" s="23"/>
      <c r="T559" s="23"/>
      <c r="U559" s="23"/>
      <c r="V559" s="25"/>
    </row>
    <row r="560" s="51" customFormat="true" ht="15" hidden="false" customHeight="true" outlineLevel="0" collapsed="false">
      <c r="A560" s="29"/>
      <c r="B560" s="26" t="s">
        <v>29</v>
      </c>
      <c r="C560" s="27" t="n">
        <f aca="false">D560+E560+F560+G560+H560</f>
        <v>140817.00088</v>
      </c>
      <c r="D560" s="28" t="n">
        <v>140817.00088</v>
      </c>
      <c r="E560" s="28"/>
      <c r="F560" s="28"/>
      <c r="G560" s="28"/>
      <c r="H560" s="28"/>
      <c r="I560" s="52"/>
      <c r="J560" s="23"/>
      <c r="K560" s="23"/>
      <c r="L560" s="23"/>
      <c r="M560" s="23"/>
      <c r="N560" s="23"/>
      <c r="O560" s="23"/>
      <c r="P560" s="23"/>
      <c r="Q560" s="23"/>
      <c r="R560" s="24"/>
      <c r="S560" s="23"/>
      <c r="T560" s="23"/>
      <c r="U560" s="23"/>
      <c r="V560" s="25"/>
    </row>
    <row r="561" s="44" customFormat="true" ht="15" hidden="false" customHeight="true" outlineLevel="0" collapsed="false">
      <c r="A561" s="29"/>
      <c r="B561" s="26" t="s">
        <v>30</v>
      </c>
      <c r="C561" s="27" t="n">
        <f aca="false">D561+E561+F561+G561+H561</f>
        <v>0</v>
      </c>
      <c r="D561" s="28"/>
      <c r="E561" s="28"/>
      <c r="F561" s="28"/>
      <c r="G561" s="28"/>
      <c r="H561" s="28"/>
      <c r="I561" s="52"/>
      <c r="J561" s="23"/>
      <c r="K561" s="23"/>
      <c r="L561" s="23"/>
      <c r="M561" s="23"/>
      <c r="N561" s="23"/>
      <c r="O561" s="23"/>
      <c r="P561" s="23"/>
      <c r="Q561" s="23"/>
      <c r="R561" s="24"/>
      <c r="S561" s="23"/>
      <c r="T561" s="23"/>
      <c r="U561" s="23"/>
      <c r="V561" s="25"/>
    </row>
    <row r="562" s="45" customFormat="true" ht="15" hidden="false" customHeight="true" outlineLevel="0" collapsed="false">
      <c r="A562" s="29"/>
      <c r="B562" s="26" t="s">
        <v>31</v>
      </c>
      <c r="C562" s="27" t="n">
        <f aca="false">D562+E562+F562+G562+H562</f>
        <v>0</v>
      </c>
      <c r="D562" s="28"/>
      <c r="E562" s="28"/>
      <c r="F562" s="28"/>
      <c r="G562" s="28"/>
      <c r="H562" s="28"/>
      <c r="I562" s="52"/>
      <c r="J562" s="23"/>
      <c r="K562" s="23"/>
      <c r="L562" s="23"/>
      <c r="M562" s="23"/>
      <c r="N562" s="23"/>
      <c r="O562" s="23"/>
      <c r="P562" s="23"/>
      <c r="Q562" s="23"/>
      <c r="R562" s="24"/>
      <c r="S562" s="23"/>
      <c r="T562" s="23"/>
      <c r="U562" s="23"/>
      <c r="V562" s="25"/>
    </row>
    <row r="563" s="51" customFormat="true" ht="15" hidden="false" customHeight="true" outlineLevel="0" collapsed="false">
      <c r="A563" s="29" t="s">
        <v>364</v>
      </c>
      <c r="B563" s="50" t="s">
        <v>333</v>
      </c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</row>
    <row r="564" s="51" customFormat="true" ht="15" hidden="false" customHeight="true" outlineLevel="0" collapsed="false">
      <c r="A564" s="29"/>
      <c r="B564" s="43" t="s">
        <v>348</v>
      </c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</row>
    <row r="565" s="51" customFormat="true" ht="45" hidden="false" customHeight="true" outlineLevel="0" collapsed="false">
      <c r="A565" s="29"/>
      <c r="B565" s="26" t="s">
        <v>365</v>
      </c>
      <c r="C565" s="26"/>
      <c r="D565" s="26"/>
      <c r="E565" s="26"/>
      <c r="F565" s="26"/>
      <c r="G565" s="26"/>
      <c r="H565" s="26"/>
      <c r="I565" s="52"/>
      <c r="J565" s="23" t="n">
        <v>2023</v>
      </c>
      <c r="K565" s="23" t="n">
        <v>2022</v>
      </c>
      <c r="L565" s="23" t="s">
        <v>366</v>
      </c>
      <c r="M565" s="23" t="s">
        <v>367</v>
      </c>
      <c r="N565" s="23" t="s">
        <v>353</v>
      </c>
      <c r="O565" s="23" t="s">
        <v>339</v>
      </c>
      <c r="P565" s="23" t="s">
        <v>339</v>
      </c>
      <c r="Q565" s="23" t="s">
        <v>353</v>
      </c>
      <c r="R565" s="24" t="s">
        <v>368</v>
      </c>
      <c r="S565" s="23" t="s">
        <v>42</v>
      </c>
      <c r="T565" s="23" t="s">
        <v>298</v>
      </c>
      <c r="U565" s="23" t="s">
        <v>99</v>
      </c>
      <c r="V565" s="25" t="s">
        <v>369</v>
      </c>
    </row>
    <row r="566" s="51" customFormat="true" ht="15" hidden="false" customHeight="true" outlineLevel="0" collapsed="false">
      <c r="A566" s="29"/>
      <c r="B566" s="26" t="s">
        <v>27</v>
      </c>
      <c r="C566" s="27" t="n">
        <f aca="false">SUM(C567:C570)</f>
        <v>311663.58</v>
      </c>
      <c r="D566" s="27" t="n">
        <f aca="false">SUM(D567:D570)</f>
        <v>311663.58</v>
      </c>
      <c r="E566" s="27" t="n">
        <f aca="false">SUM(E567:E570)</f>
        <v>0</v>
      </c>
      <c r="F566" s="27" t="n">
        <f aca="false">SUM(F567:F570)</f>
        <v>0</v>
      </c>
      <c r="G566" s="27" t="n">
        <f aca="false">SUM(G567:G570)</f>
        <v>0</v>
      </c>
      <c r="H566" s="27" t="n">
        <f aca="false">SUM(H567:H570)</f>
        <v>0</v>
      </c>
      <c r="I566" s="52"/>
      <c r="J566" s="23"/>
      <c r="K566" s="23"/>
      <c r="L566" s="23"/>
      <c r="M566" s="23"/>
      <c r="N566" s="23"/>
      <c r="O566" s="23"/>
      <c r="P566" s="23"/>
      <c r="Q566" s="23"/>
      <c r="R566" s="24"/>
      <c r="S566" s="23"/>
      <c r="T566" s="23"/>
      <c r="U566" s="23"/>
      <c r="V566" s="25"/>
    </row>
    <row r="567" s="51" customFormat="true" ht="15" hidden="false" customHeight="true" outlineLevel="0" collapsed="false">
      <c r="A567" s="29"/>
      <c r="B567" s="26" t="s">
        <v>28</v>
      </c>
      <c r="C567" s="27" t="n">
        <f aca="false">D567+E567+F567+G567+H567</f>
        <v>141020.6</v>
      </c>
      <c r="D567" s="28" t="n">
        <v>141020.6</v>
      </c>
      <c r="E567" s="28"/>
      <c r="F567" s="28"/>
      <c r="G567" s="28"/>
      <c r="H567" s="28"/>
      <c r="I567" s="52"/>
      <c r="J567" s="23"/>
      <c r="K567" s="23"/>
      <c r="L567" s="23"/>
      <c r="M567" s="23"/>
      <c r="N567" s="23"/>
      <c r="O567" s="23"/>
      <c r="P567" s="23"/>
      <c r="Q567" s="23"/>
      <c r="R567" s="24"/>
      <c r="S567" s="23"/>
      <c r="T567" s="23"/>
      <c r="U567" s="23"/>
      <c r="V567" s="25"/>
    </row>
    <row r="568" s="51" customFormat="true" ht="15" hidden="false" customHeight="true" outlineLevel="0" collapsed="false">
      <c r="A568" s="29"/>
      <c r="B568" s="26" t="s">
        <v>29</v>
      </c>
      <c r="C568" s="27" t="n">
        <f aca="false">D568+E568+F568+G568+H568</f>
        <v>170642.98</v>
      </c>
      <c r="D568" s="28" t="n">
        <v>170642.98</v>
      </c>
      <c r="E568" s="28"/>
      <c r="F568" s="28"/>
      <c r="G568" s="28"/>
      <c r="H568" s="28"/>
      <c r="I568" s="52"/>
      <c r="J568" s="23"/>
      <c r="K568" s="23"/>
      <c r="L568" s="23"/>
      <c r="M568" s="23"/>
      <c r="N568" s="23"/>
      <c r="O568" s="23"/>
      <c r="P568" s="23"/>
      <c r="Q568" s="23"/>
      <c r="R568" s="24"/>
      <c r="S568" s="23"/>
      <c r="T568" s="23"/>
      <c r="U568" s="23"/>
      <c r="V568" s="25"/>
    </row>
    <row r="569" s="44" customFormat="true" ht="15" hidden="false" customHeight="true" outlineLevel="0" collapsed="false">
      <c r="A569" s="29"/>
      <c r="B569" s="26" t="s">
        <v>30</v>
      </c>
      <c r="C569" s="27" t="n">
        <f aca="false">D569+E569+F569+G569+H569</f>
        <v>0</v>
      </c>
      <c r="D569" s="28"/>
      <c r="E569" s="28"/>
      <c r="F569" s="28"/>
      <c r="G569" s="28"/>
      <c r="H569" s="28"/>
      <c r="I569" s="52"/>
      <c r="J569" s="23"/>
      <c r="K569" s="23"/>
      <c r="L569" s="23"/>
      <c r="M569" s="23"/>
      <c r="N569" s="23"/>
      <c r="O569" s="23"/>
      <c r="P569" s="23"/>
      <c r="Q569" s="23"/>
      <c r="R569" s="24"/>
      <c r="S569" s="23"/>
      <c r="T569" s="23"/>
      <c r="U569" s="23"/>
      <c r="V569" s="25"/>
    </row>
    <row r="570" s="45" customFormat="true" ht="15" hidden="false" customHeight="true" outlineLevel="0" collapsed="false">
      <c r="A570" s="29"/>
      <c r="B570" s="26" t="s">
        <v>31</v>
      </c>
      <c r="C570" s="27" t="n">
        <f aca="false">D570+E570+F570+G570+H570</f>
        <v>0</v>
      </c>
      <c r="D570" s="28"/>
      <c r="E570" s="28"/>
      <c r="F570" s="28"/>
      <c r="G570" s="28"/>
      <c r="H570" s="28"/>
      <c r="I570" s="52"/>
      <c r="J570" s="23"/>
      <c r="K570" s="23"/>
      <c r="L570" s="23"/>
      <c r="M570" s="23"/>
      <c r="N570" s="23"/>
      <c r="O570" s="23"/>
      <c r="P570" s="23"/>
      <c r="Q570" s="23"/>
      <c r="R570" s="24"/>
      <c r="S570" s="23"/>
      <c r="T570" s="23"/>
      <c r="U570" s="23"/>
      <c r="V570" s="25"/>
    </row>
    <row r="571" customFormat="false" ht="15.75" hidden="false" customHeight="true" outlineLevel="0" collapsed="false">
      <c r="A571" s="29" t="s">
        <v>370</v>
      </c>
      <c r="B571" s="50" t="s">
        <v>333</v>
      </c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</row>
    <row r="572" customFormat="false" ht="15.75" hidden="false" customHeight="true" outlineLevel="0" collapsed="false">
      <c r="A572" s="29"/>
      <c r="B572" s="43" t="s">
        <v>348</v>
      </c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</row>
    <row r="573" customFormat="false" ht="45" hidden="false" customHeight="true" outlineLevel="0" collapsed="false">
      <c r="A573" s="29"/>
      <c r="B573" s="46" t="s">
        <v>371</v>
      </c>
      <c r="C573" s="46"/>
      <c r="D573" s="46"/>
      <c r="E573" s="46"/>
      <c r="F573" s="46"/>
      <c r="G573" s="46"/>
      <c r="H573" s="46"/>
      <c r="I573" s="47"/>
      <c r="J573" s="23" t="n">
        <v>2023</v>
      </c>
      <c r="K573" s="23" t="n">
        <v>2022</v>
      </c>
      <c r="L573" s="23" t="s">
        <v>169</v>
      </c>
      <c r="M573" s="23" t="s">
        <v>372</v>
      </c>
      <c r="N573" s="23" t="s">
        <v>373</v>
      </c>
      <c r="O573" s="23" t="s">
        <v>339</v>
      </c>
      <c r="P573" s="23" t="s">
        <v>373</v>
      </c>
      <c r="Q573" s="23" t="s">
        <v>374</v>
      </c>
      <c r="R573" s="23" t="s">
        <v>375</v>
      </c>
      <c r="S573" s="23" t="s">
        <v>173</v>
      </c>
      <c r="T573" s="23" t="s">
        <v>373</v>
      </c>
      <c r="U573" s="23" t="s">
        <v>99</v>
      </c>
      <c r="V573" s="25" t="s">
        <v>376</v>
      </c>
    </row>
    <row r="574" customFormat="false" ht="15.75" hidden="false" customHeight="true" outlineLevel="0" collapsed="false">
      <c r="A574" s="29"/>
      <c r="B574" s="26" t="s">
        <v>27</v>
      </c>
      <c r="C574" s="27" t="n">
        <f aca="false">SUM(C575:C578)</f>
        <v>183536.575693878</v>
      </c>
      <c r="D574" s="27" t="n">
        <f aca="false">SUM(D575:D578)</f>
        <v>51020.4081632653</v>
      </c>
      <c r="E574" s="27" t="n">
        <f aca="false">SUM(E575:E578)</f>
        <v>132516.167530612</v>
      </c>
      <c r="F574" s="27" t="n">
        <f aca="false">SUM(F575:F578)</f>
        <v>0</v>
      </c>
      <c r="G574" s="27" t="n">
        <f aca="false">SUM(G575:G578)</f>
        <v>0</v>
      </c>
      <c r="H574" s="27" t="n">
        <f aca="false">SUM(H575:H578)</f>
        <v>0</v>
      </c>
      <c r="I574" s="47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5"/>
    </row>
    <row r="575" customFormat="false" ht="15.75" hidden="false" customHeight="true" outlineLevel="0" collapsed="false">
      <c r="A575" s="29"/>
      <c r="B575" s="26" t="s">
        <v>28</v>
      </c>
      <c r="C575" s="27" t="n">
        <f aca="false">SUM(D575:H575)</f>
        <v>0</v>
      </c>
      <c r="D575" s="28"/>
      <c r="E575" s="28"/>
      <c r="F575" s="28"/>
      <c r="G575" s="28"/>
      <c r="H575" s="28"/>
      <c r="I575" s="47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5"/>
    </row>
    <row r="576" customFormat="false" ht="15.75" hidden="false" customHeight="true" outlineLevel="0" collapsed="false">
      <c r="A576" s="29"/>
      <c r="B576" s="26" t="s">
        <v>29</v>
      </c>
      <c r="C576" s="27" t="n">
        <f aca="false">SUM(D576:H576)</f>
        <v>179865.84418</v>
      </c>
      <c r="D576" s="28" t="n">
        <f aca="false">44000+6000</f>
        <v>50000</v>
      </c>
      <c r="E576" s="28" t="n">
        <v>129865.84418</v>
      </c>
      <c r="F576" s="28"/>
      <c r="G576" s="28"/>
      <c r="H576" s="28"/>
      <c r="I576" s="47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5"/>
    </row>
    <row r="577" customFormat="false" ht="15.75" hidden="false" customHeight="true" outlineLevel="0" collapsed="false">
      <c r="A577" s="29"/>
      <c r="B577" s="26" t="s">
        <v>30</v>
      </c>
      <c r="C577" s="27" t="n">
        <f aca="false">SUM(D577:H577)</f>
        <v>3670.73151387756</v>
      </c>
      <c r="D577" s="28" t="n">
        <v>1020.40816326531</v>
      </c>
      <c r="E577" s="28" t="n">
        <v>2650.32335061225</v>
      </c>
      <c r="F577" s="28"/>
      <c r="G577" s="28"/>
      <c r="H577" s="28"/>
      <c r="I577" s="47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5"/>
    </row>
    <row r="578" customFormat="false" ht="15.75" hidden="false" customHeight="true" outlineLevel="0" collapsed="false">
      <c r="A578" s="29"/>
      <c r="B578" s="26" t="s">
        <v>31</v>
      </c>
      <c r="C578" s="27" t="n">
        <f aca="false">SUM(D578:H578)</f>
        <v>0</v>
      </c>
      <c r="D578" s="28"/>
      <c r="E578" s="28"/>
      <c r="F578" s="28"/>
      <c r="G578" s="28"/>
      <c r="H578" s="28"/>
      <c r="I578" s="47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5"/>
    </row>
    <row r="579" customFormat="false" ht="15.75" hidden="false" customHeight="true" outlineLevel="0" collapsed="false">
      <c r="A579" s="29" t="s">
        <v>377</v>
      </c>
      <c r="B579" s="50" t="s">
        <v>333</v>
      </c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</row>
    <row r="580" customFormat="false" ht="15.75" hidden="false" customHeight="true" outlineLevel="0" collapsed="false">
      <c r="A580" s="29"/>
      <c r="B580" s="43" t="s">
        <v>348</v>
      </c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</row>
    <row r="581" customFormat="false" ht="48.75" hidden="false" customHeight="true" outlineLevel="0" collapsed="false">
      <c r="A581" s="29"/>
      <c r="B581" s="21" t="s">
        <v>378</v>
      </c>
      <c r="C581" s="21"/>
      <c r="D581" s="21"/>
      <c r="E581" s="21"/>
      <c r="F581" s="21"/>
      <c r="G581" s="21"/>
      <c r="H581" s="21"/>
      <c r="I581" s="23" t="s">
        <v>379</v>
      </c>
      <c r="J581" s="23" t="n">
        <v>2023</v>
      </c>
      <c r="K581" s="23"/>
      <c r="L581" s="23" t="s">
        <v>169</v>
      </c>
      <c r="M581" s="23" t="s">
        <v>380</v>
      </c>
      <c r="N581" s="23" t="s">
        <v>208</v>
      </c>
      <c r="O581" s="23" t="s">
        <v>339</v>
      </c>
      <c r="P581" s="23" t="s">
        <v>381</v>
      </c>
      <c r="Q581" s="23" t="s">
        <v>381</v>
      </c>
      <c r="R581" s="24" t="s">
        <v>382</v>
      </c>
      <c r="S581" s="23" t="s">
        <v>173</v>
      </c>
      <c r="T581" s="23" t="s">
        <v>208</v>
      </c>
      <c r="U581" s="23" t="s">
        <v>99</v>
      </c>
      <c r="V581" s="25" t="s">
        <v>383</v>
      </c>
    </row>
    <row r="582" customFormat="false" ht="15.75" hidden="false" customHeight="true" outlineLevel="0" collapsed="false">
      <c r="A582" s="29"/>
      <c r="B582" s="26" t="s">
        <v>27</v>
      </c>
      <c r="C582" s="27" t="n">
        <f aca="false">SUM(C583:C586)</f>
        <v>847.04</v>
      </c>
      <c r="D582" s="27" t="n">
        <f aca="false">SUM(D583:D586)</f>
        <v>847.04</v>
      </c>
      <c r="E582" s="27" t="n">
        <f aca="false">SUM(E583:E586)</f>
        <v>0</v>
      </c>
      <c r="F582" s="27" t="n">
        <f aca="false">SUM(F583:F586)</f>
        <v>0</v>
      </c>
      <c r="G582" s="27" t="n">
        <f aca="false">SUM(G583:G586)</f>
        <v>0</v>
      </c>
      <c r="H582" s="27" t="n">
        <f aca="false">SUM(H583:H586)</f>
        <v>0</v>
      </c>
      <c r="I582" s="23"/>
      <c r="J582" s="23"/>
      <c r="K582" s="23"/>
      <c r="L582" s="23"/>
      <c r="M582" s="23"/>
      <c r="N582" s="23"/>
      <c r="O582" s="23"/>
      <c r="P582" s="23"/>
      <c r="Q582" s="23"/>
      <c r="R582" s="24"/>
      <c r="S582" s="23"/>
      <c r="T582" s="23"/>
      <c r="U582" s="23"/>
      <c r="V582" s="25"/>
    </row>
    <row r="583" customFormat="false" ht="15.75" hidden="false" customHeight="true" outlineLevel="0" collapsed="false">
      <c r="A583" s="29"/>
      <c r="B583" s="26" t="s">
        <v>28</v>
      </c>
      <c r="C583" s="27" t="n">
        <f aca="false">D583+E583+F583+G583+H583</f>
        <v>0</v>
      </c>
      <c r="D583" s="28"/>
      <c r="E583" s="28"/>
      <c r="F583" s="28"/>
      <c r="G583" s="28"/>
      <c r="H583" s="54"/>
      <c r="I583" s="23"/>
      <c r="J583" s="23"/>
      <c r="K583" s="23"/>
      <c r="L583" s="23"/>
      <c r="M583" s="23"/>
      <c r="N583" s="23"/>
      <c r="O583" s="23"/>
      <c r="P583" s="23"/>
      <c r="Q583" s="23"/>
      <c r="R583" s="24"/>
      <c r="S583" s="23"/>
      <c r="T583" s="23"/>
      <c r="U583" s="23"/>
      <c r="V583" s="25"/>
    </row>
    <row r="584" customFormat="false" ht="15.75" hidden="false" customHeight="true" outlineLevel="0" collapsed="false">
      <c r="A584" s="29"/>
      <c r="B584" s="26" t="s">
        <v>29</v>
      </c>
      <c r="C584" s="27" t="n">
        <f aca="false">D584+E584+F584+G584+H584</f>
        <v>830.07</v>
      </c>
      <c r="D584" s="28" t="n">
        <v>830.07</v>
      </c>
      <c r="E584" s="28"/>
      <c r="F584" s="28"/>
      <c r="G584" s="28"/>
      <c r="H584" s="54"/>
      <c r="I584" s="23"/>
      <c r="J584" s="23"/>
      <c r="K584" s="23"/>
      <c r="L584" s="23"/>
      <c r="M584" s="23"/>
      <c r="N584" s="23"/>
      <c r="O584" s="23"/>
      <c r="P584" s="23"/>
      <c r="Q584" s="23"/>
      <c r="R584" s="24"/>
      <c r="S584" s="23"/>
      <c r="T584" s="23"/>
      <c r="U584" s="23"/>
      <c r="V584" s="25"/>
    </row>
    <row r="585" customFormat="false" ht="15.75" hidden="false" customHeight="true" outlineLevel="0" collapsed="false">
      <c r="A585" s="29"/>
      <c r="B585" s="26" t="s">
        <v>30</v>
      </c>
      <c r="C585" s="27" t="n">
        <f aca="false">D585+E585+F585+G585+H585</f>
        <v>16.97</v>
      </c>
      <c r="D585" s="28" t="n">
        <v>16.97</v>
      </c>
      <c r="E585" s="28"/>
      <c r="F585" s="28"/>
      <c r="G585" s="28"/>
      <c r="H585" s="54"/>
      <c r="I585" s="23"/>
      <c r="J585" s="23"/>
      <c r="K585" s="23"/>
      <c r="L585" s="23"/>
      <c r="M585" s="23"/>
      <c r="N585" s="23"/>
      <c r="O585" s="23"/>
      <c r="P585" s="23"/>
      <c r="Q585" s="23"/>
      <c r="R585" s="24"/>
      <c r="S585" s="23"/>
      <c r="T585" s="23"/>
      <c r="U585" s="23"/>
      <c r="V585" s="25"/>
    </row>
    <row r="586" customFormat="false" ht="15.75" hidden="false" customHeight="true" outlineLevel="0" collapsed="false">
      <c r="A586" s="29"/>
      <c r="B586" s="26" t="s">
        <v>31</v>
      </c>
      <c r="C586" s="27" t="n">
        <f aca="false">D586+E586+F586+G586+H586</f>
        <v>0</v>
      </c>
      <c r="D586" s="28"/>
      <c r="E586" s="28"/>
      <c r="F586" s="28"/>
      <c r="G586" s="28"/>
      <c r="H586" s="54"/>
      <c r="I586" s="23"/>
      <c r="J586" s="23"/>
      <c r="K586" s="23"/>
      <c r="L586" s="23"/>
      <c r="M586" s="23"/>
      <c r="N586" s="23"/>
      <c r="O586" s="23"/>
      <c r="P586" s="23"/>
      <c r="Q586" s="23"/>
      <c r="R586" s="24"/>
      <c r="S586" s="23"/>
      <c r="T586" s="23"/>
      <c r="U586" s="23"/>
      <c r="V586" s="25"/>
    </row>
    <row r="587" customFormat="false" ht="15.75" hidden="false" customHeight="true" outlineLevel="0" collapsed="false">
      <c r="A587" s="29" t="s">
        <v>384</v>
      </c>
      <c r="B587" s="50" t="s">
        <v>333</v>
      </c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</row>
    <row r="588" customFormat="false" ht="15.75" hidden="false" customHeight="true" outlineLevel="0" collapsed="false">
      <c r="A588" s="29"/>
      <c r="B588" s="43" t="s">
        <v>348</v>
      </c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</row>
    <row r="589" customFormat="false" ht="36" hidden="false" customHeight="true" outlineLevel="0" collapsed="false">
      <c r="A589" s="29"/>
      <c r="B589" s="21" t="s">
        <v>385</v>
      </c>
      <c r="C589" s="21"/>
      <c r="D589" s="21"/>
      <c r="E589" s="21"/>
      <c r="F589" s="21"/>
      <c r="G589" s="21"/>
      <c r="H589" s="21"/>
      <c r="I589" s="42"/>
      <c r="J589" s="23" t="n">
        <v>2023</v>
      </c>
      <c r="K589" s="23" t="n">
        <v>2022</v>
      </c>
      <c r="L589" s="23" t="s">
        <v>169</v>
      </c>
      <c r="M589" s="23" t="s">
        <v>386</v>
      </c>
      <c r="N589" s="23" t="s">
        <v>339</v>
      </c>
      <c r="O589" s="23" t="s">
        <v>339</v>
      </c>
      <c r="P589" s="23" t="s">
        <v>387</v>
      </c>
      <c r="Q589" s="23" t="s">
        <v>387</v>
      </c>
      <c r="R589" s="23" t="s">
        <v>388</v>
      </c>
      <c r="S589" s="23" t="s">
        <v>173</v>
      </c>
      <c r="T589" s="23" t="s">
        <v>389</v>
      </c>
      <c r="U589" s="23" t="s">
        <v>44</v>
      </c>
      <c r="V589" s="25"/>
    </row>
    <row r="590" customFormat="false" ht="15.75" hidden="false" customHeight="true" outlineLevel="0" collapsed="false">
      <c r="A590" s="29"/>
      <c r="B590" s="26" t="s">
        <v>27</v>
      </c>
      <c r="C590" s="27" t="n">
        <f aca="false">SUM(C591:C594)</f>
        <v>180000</v>
      </c>
      <c r="D590" s="27" t="n">
        <f aca="false">SUM(D591:D594)</f>
        <v>0</v>
      </c>
      <c r="E590" s="27" t="n">
        <f aca="false">SUM(E591:E594)</f>
        <v>20000</v>
      </c>
      <c r="F590" s="27" t="n">
        <f aca="false">SUM(F591:F594)</f>
        <v>160000</v>
      </c>
      <c r="G590" s="27" t="n">
        <f aca="false">SUM(G591:G594)</f>
        <v>0</v>
      </c>
      <c r="H590" s="27" t="n">
        <f aca="false">SUM(H591:H594)</f>
        <v>0</v>
      </c>
      <c r="I590" s="42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5"/>
    </row>
    <row r="591" customFormat="false" ht="15.75" hidden="false" customHeight="true" outlineLevel="0" collapsed="false">
      <c r="A591" s="29"/>
      <c r="B591" s="26" t="s">
        <v>28</v>
      </c>
      <c r="C591" s="27" t="n">
        <f aca="false">SUM(D591:H591)</f>
        <v>0</v>
      </c>
      <c r="D591" s="28"/>
      <c r="E591" s="28"/>
      <c r="F591" s="28"/>
      <c r="G591" s="28"/>
      <c r="H591" s="28"/>
      <c r="I591" s="42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5"/>
    </row>
    <row r="592" customFormat="false" ht="15.75" hidden="false" customHeight="true" outlineLevel="0" collapsed="false">
      <c r="A592" s="29"/>
      <c r="B592" s="26" t="s">
        <v>29</v>
      </c>
      <c r="C592" s="27" t="n">
        <f aca="false">SUM(D592:H592)</f>
        <v>176400</v>
      </c>
      <c r="D592" s="28"/>
      <c r="E592" s="28" t="n">
        <v>19600</v>
      </c>
      <c r="F592" s="28" t="n">
        <v>156800</v>
      </c>
      <c r="G592" s="28"/>
      <c r="H592" s="28"/>
      <c r="I592" s="42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5"/>
    </row>
    <row r="593" customFormat="false" ht="15.75" hidden="false" customHeight="true" outlineLevel="0" collapsed="false">
      <c r="A593" s="29"/>
      <c r="B593" s="26" t="s">
        <v>30</v>
      </c>
      <c r="C593" s="27" t="n">
        <f aca="false">SUM(D593:H593)</f>
        <v>3600</v>
      </c>
      <c r="D593" s="28"/>
      <c r="E593" s="28" t="n">
        <v>400</v>
      </c>
      <c r="F593" s="28" t="n">
        <v>3200</v>
      </c>
      <c r="G593" s="28"/>
      <c r="H593" s="28"/>
      <c r="I593" s="42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5"/>
    </row>
    <row r="594" customFormat="false" ht="15.75" hidden="false" customHeight="true" outlineLevel="0" collapsed="false">
      <c r="A594" s="29"/>
      <c r="B594" s="26" t="s">
        <v>31</v>
      </c>
      <c r="C594" s="27" t="n">
        <f aca="false">SUM(D594:H594)</f>
        <v>0</v>
      </c>
      <c r="D594" s="28"/>
      <c r="E594" s="28"/>
      <c r="F594" s="28"/>
      <c r="G594" s="28"/>
      <c r="H594" s="28"/>
      <c r="I594" s="42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5"/>
    </row>
    <row r="595" customFormat="false" ht="15.75" hidden="false" customHeight="true" outlineLevel="0" collapsed="false">
      <c r="A595" s="29" t="s">
        <v>390</v>
      </c>
      <c r="B595" s="15" t="s">
        <v>33</v>
      </c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</row>
    <row r="596" customFormat="false" ht="15.75" hidden="false" customHeight="true" outlineLevel="0" collapsed="false">
      <c r="A596" s="29"/>
      <c r="B596" s="20" t="s">
        <v>391</v>
      </c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</row>
    <row r="597" customFormat="false" ht="45" hidden="false" customHeight="true" outlineLevel="0" collapsed="false">
      <c r="A597" s="29"/>
      <c r="B597" s="21" t="s">
        <v>392</v>
      </c>
      <c r="C597" s="21"/>
      <c r="D597" s="21"/>
      <c r="E597" s="21"/>
      <c r="F597" s="21"/>
      <c r="G597" s="21"/>
      <c r="H597" s="21"/>
      <c r="I597" s="31"/>
      <c r="J597" s="23" t="s">
        <v>21</v>
      </c>
      <c r="K597" s="23"/>
      <c r="L597" s="23" t="s">
        <v>37</v>
      </c>
      <c r="M597" s="23" t="s">
        <v>393</v>
      </c>
      <c r="N597" s="23" t="s">
        <v>93</v>
      </c>
      <c r="O597" s="23" t="s">
        <v>333</v>
      </c>
      <c r="P597" s="23" t="s">
        <v>33</v>
      </c>
      <c r="Q597" s="23" t="s">
        <v>93</v>
      </c>
      <c r="R597" s="24" t="s">
        <v>394</v>
      </c>
      <c r="S597" s="23" t="s">
        <v>42</v>
      </c>
      <c r="T597" s="23" t="s">
        <v>120</v>
      </c>
      <c r="U597" s="23" t="s">
        <v>99</v>
      </c>
      <c r="V597" s="25" t="s">
        <v>395</v>
      </c>
    </row>
    <row r="598" customFormat="false" ht="15.75" hidden="false" customHeight="true" outlineLevel="0" collapsed="false">
      <c r="A598" s="29"/>
      <c r="B598" s="26" t="s">
        <v>27</v>
      </c>
      <c r="C598" s="27" t="n">
        <f aca="false">SUM(C599:C602)</f>
        <v>182000</v>
      </c>
      <c r="D598" s="27" t="n">
        <f aca="false">SUM(D599:D602)</f>
        <v>182000</v>
      </c>
      <c r="E598" s="27" t="n">
        <f aca="false">SUM(E599:E602)</f>
        <v>0</v>
      </c>
      <c r="F598" s="27" t="n">
        <f aca="false">SUM(F599:F602)</f>
        <v>0</v>
      </c>
      <c r="G598" s="27" t="n">
        <f aca="false">SUM(G599:G602)</f>
        <v>0</v>
      </c>
      <c r="H598" s="27" t="n">
        <f aca="false">SUM(H599:H602)</f>
        <v>0</v>
      </c>
      <c r="I598" s="31"/>
      <c r="J598" s="23"/>
      <c r="K598" s="23"/>
      <c r="L598" s="23"/>
      <c r="M598" s="23"/>
      <c r="N598" s="23"/>
      <c r="O598" s="23"/>
      <c r="P598" s="23"/>
      <c r="Q598" s="23"/>
      <c r="R598" s="24"/>
      <c r="S598" s="23"/>
      <c r="T598" s="23"/>
      <c r="U598" s="23"/>
      <c r="V598" s="25"/>
    </row>
    <row r="599" customFormat="false" ht="15.75" hidden="false" customHeight="true" outlineLevel="0" collapsed="false">
      <c r="A599" s="29"/>
      <c r="B599" s="26" t="s">
        <v>28</v>
      </c>
      <c r="C599" s="27" t="n">
        <f aca="false">SUM(D599:H599)</f>
        <v>0</v>
      </c>
      <c r="D599" s="28"/>
      <c r="E599" s="28"/>
      <c r="F599" s="28"/>
      <c r="G599" s="28"/>
      <c r="H599" s="28"/>
      <c r="I599" s="31"/>
      <c r="J599" s="23"/>
      <c r="K599" s="23"/>
      <c r="L599" s="23"/>
      <c r="M599" s="23"/>
      <c r="N599" s="23"/>
      <c r="O599" s="23"/>
      <c r="P599" s="23"/>
      <c r="Q599" s="23"/>
      <c r="R599" s="24"/>
      <c r="S599" s="23"/>
      <c r="T599" s="23"/>
      <c r="U599" s="23"/>
      <c r="V599" s="25"/>
    </row>
    <row r="600" customFormat="false" ht="15.75" hidden="false" customHeight="true" outlineLevel="0" collapsed="false">
      <c r="A600" s="29"/>
      <c r="B600" s="26" t="s">
        <v>29</v>
      </c>
      <c r="C600" s="27" t="n">
        <f aca="false">SUM(D600:H600)</f>
        <v>182000</v>
      </c>
      <c r="D600" s="28" t="n">
        <v>182000</v>
      </c>
      <c r="E600" s="28"/>
      <c r="F600" s="28"/>
      <c r="G600" s="28"/>
      <c r="H600" s="28"/>
      <c r="I600" s="31"/>
      <c r="J600" s="23"/>
      <c r="K600" s="23"/>
      <c r="L600" s="23"/>
      <c r="M600" s="23"/>
      <c r="N600" s="23"/>
      <c r="O600" s="23"/>
      <c r="P600" s="23"/>
      <c r="Q600" s="23"/>
      <c r="R600" s="24"/>
      <c r="S600" s="23"/>
      <c r="T600" s="23"/>
      <c r="U600" s="23"/>
      <c r="V600" s="25"/>
    </row>
    <row r="601" customFormat="false" ht="15.75" hidden="false" customHeight="true" outlineLevel="0" collapsed="false">
      <c r="A601" s="29"/>
      <c r="B601" s="26" t="s">
        <v>30</v>
      </c>
      <c r="C601" s="27" t="n">
        <f aca="false">SUM(D601:H601)</f>
        <v>0</v>
      </c>
      <c r="D601" s="28"/>
      <c r="E601" s="28"/>
      <c r="F601" s="28"/>
      <c r="G601" s="28"/>
      <c r="H601" s="28"/>
      <c r="I601" s="31"/>
      <c r="J601" s="23"/>
      <c r="K601" s="23"/>
      <c r="L601" s="23"/>
      <c r="M601" s="23"/>
      <c r="N601" s="23"/>
      <c r="O601" s="23"/>
      <c r="P601" s="23"/>
      <c r="Q601" s="23"/>
      <c r="R601" s="24"/>
      <c r="S601" s="23"/>
      <c r="T601" s="23"/>
      <c r="U601" s="23"/>
      <c r="V601" s="25"/>
    </row>
    <row r="602" customFormat="false" ht="15.75" hidden="false" customHeight="true" outlineLevel="0" collapsed="false">
      <c r="A602" s="29"/>
      <c r="B602" s="26" t="s">
        <v>31</v>
      </c>
      <c r="C602" s="27" t="n">
        <f aca="false">SUM(D602:H602)</f>
        <v>0</v>
      </c>
      <c r="D602" s="28"/>
      <c r="E602" s="28"/>
      <c r="F602" s="28"/>
      <c r="G602" s="28"/>
      <c r="H602" s="28"/>
      <c r="I602" s="31"/>
      <c r="J602" s="23"/>
      <c r="K602" s="23"/>
      <c r="L602" s="23"/>
      <c r="M602" s="23"/>
      <c r="N602" s="23"/>
      <c r="O602" s="23"/>
      <c r="P602" s="23"/>
      <c r="Q602" s="23"/>
      <c r="R602" s="24"/>
      <c r="S602" s="23"/>
      <c r="T602" s="23"/>
      <c r="U602" s="23"/>
      <c r="V602" s="25"/>
    </row>
    <row r="603" customFormat="false" ht="15.75" hidden="false" customHeight="true" outlineLevel="0" collapsed="false">
      <c r="A603" s="29" t="s">
        <v>396</v>
      </c>
      <c r="B603" s="50" t="s">
        <v>333</v>
      </c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</row>
    <row r="604" customFormat="false" ht="15.75" hidden="false" customHeight="true" outlineLevel="0" collapsed="false">
      <c r="A604" s="29"/>
      <c r="B604" s="20" t="s">
        <v>397</v>
      </c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</row>
    <row r="605" customFormat="false" ht="45" hidden="false" customHeight="true" outlineLevel="0" collapsed="false">
      <c r="A605" s="29"/>
      <c r="B605" s="21" t="s">
        <v>398</v>
      </c>
      <c r="C605" s="21"/>
      <c r="D605" s="21"/>
      <c r="E605" s="21"/>
      <c r="F605" s="21"/>
      <c r="G605" s="21"/>
      <c r="H605" s="21"/>
      <c r="I605" s="31"/>
      <c r="J605" s="23" t="n">
        <v>2024</v>
      </c>
      <c r="K605" s="23" t="n">
        <v>2023</v>
      </c>
      <c r="L605" s="23" t="s">
        <v>336</v>
      </c>
      <c r="M605" s="23"/>
      <c r="N605" s="23" t="s">
        <v>352</v>
      </c>
      <c r="O605" s="23" t="s">
        <v>339</v>
      </c>
      <c r="P605" s="23" t="s">
        <v>399</v>
      </c>
      <c r="Q605" s="23" t="s">
        <v>399</v>
      </c>
      <c r="R605" s="24" t="s">
        <v>400</v>
      </c>
      <c r="S605" s="23" t="s">
        <v>173</v>
      </c>
      <c r="T605" s="23" t="s">
        <v>401</v>
      </c>
      <c r="U605" s="23" t="s">
        <v>99</v>
      </c>
      <c r="V605" s="25" t="s">
        <v>402</v>
      </c>
    </row>
    <row r="606" customFormat="false" ht="15.75" hidden="false" customHeight="true" outlineLevel="0" collapsed="false">
      <c r="A606" s="29"/>
      <c r="B606" s="26" t="s">
        <v>27</v>
      </c>
      <c r="C606" s="27" t="n">
        <f aca="false">SUM(C607:C610)</f>
        <v>27551.0204081633</v>
      </c>
      <c r="D606" s="27" t="n">
        <f aca="false">SUM(D607:D610)</f>
        <v>27551.0204081633</v>
      </c>
      <c r="E606" s="27" t="n">
        <f aca="false">SUM(E607:E610)</f>
        <v>0</v>
      </c>
      <c r="F606" s="27" t="n">
        <f aca="false">SUM(F607:F610)</f>
        <v>0</v>
      </c>
      <c r="G606" s="27" t="n">
        <f aca="false">SUM(G607:G610)</f>
        <v>0</v>
      </c>
      <c r="H606" s="27" t="n">
        <f aca="false">SUM(H607:H610)</f>
        <v>0</v>
      </c>
      <c r="I606" s="31"/>
      <c r="J606" s="23"/>
      <c r="K606" s="23"/>
      <c r="L606" s="23"/>
      <c r="M606" s="23"/>
      <c r="N606" s="23"/>
      <c r="O606" s="23"/>
      <c r="P606" s="23"/>
      <c r="Q606" s="23"/>
      <c r="R606" s="24"/>
      <c r="S606" s="23"/>
      <c r="T606" s="23"/>
      <c r="U606" s="23"/>
      <c r="V606" s="25"/>
    </row>
    <row r="607" customFormat="false" ht="15.75" hidden="false" customHeight="true" outlineLevel="0" collapsed="false">
      <c r="A607" s="29"/>
      <c r="B607" s="26" t="s">
        <v>28</v>
      </c>
      <c r="C607" s="27" t="n">
        <f aca="false">SUM(D607:H607)</f>
        <v>0</v>
      </c>
      <c r="D607" s="28"/>
      <c r="E607" s="28"/>
      <c r="F607" s="28"/>
      <c r="G607" s="28"/>
      <c r="H607" s="28"/>
      <c r="I607" s="31"/>
      <c r="J607" s="23"/>
      <c r="K607" s="23"/>
      <c r="L607" s="23"/>
      <c r="M607" s="23"/>
      <c r="N607" s="23"/>
      <c r="O607" s="23"/>
      <c r="P607" s="23"/>
      <c r="Q607" s="23"/>
      <c r="R607" s="24"/>
      <c r="S607" s="23"/>
      <c r="T607" s="23"/>
      <c r="U607" s="23"/>
      <c r="V607" s="25"/>
    </row>
    <row r="608" customFormat="false" ht="15.75" hidden="false" customHeight="true" outlineLevel="0" collapsed="false">
      <c r="A608" s="29"/>
      <c r="B608" s="26" t="s">
        <v>29</v>
      </c>
      <c r="C608" s="27" t="n">
        <f aca="false">SUM(D608:H608)</f>
        <v>27000</v>
      </c>
      <c r="D608" s="28" t="n">
        <v>27000</v>
      </c>
      <c r="E608" s="28"/>
      <c r="F608" s="55"/>
      <c r="G608" s="28"/>
      <c r="H608" s="28"/>
      <c r="I608" s="31"/>
      <c r="J608" s="23"/>
      <c r="K608" s="23"/>
      <c r="L608" s="23"/>
      <c r="M608" s="23"/>
      <c r="N608" s="23"/>
      <c r="O608" s="23"/>
      <c r="P608" s="23"/>
      <c r="Q608" s="23"/>
      <c r="R608" s="24"/>
      <c r="S608" s="23"/>
      <c r="T608" s="23"/>
      <c r="U608" s="23"/>
      <c r="V608" s="25"/>
    </row>
    <row r="609" customFormat="false" ht="15.75" hidden="false" customHeight="true" outlineLevel="0" collapsed="false">
      <c r="A609" s="29"/>
      <c r="B609" s="26" t="s">
        <v>30</v>
      </c>
      <c r="C609" s="27" t="n">
        <f aca="false">SUM(D609:H609)</f>
        <v>551.020408163265</v>
      </c>
      <c r="D609" s="27" t="n">
        <f aca="false">D608/98*2</f>
        <v>551.020408163265</v>
      </c>
      <c r="E609" s="28"/>
      <c r="F609" s="28"/>
      <c r="G609" s="28"/>
      <c r="H609" s="28"/>
      <c r="I609" s="31"/>
      <c r="J609" s="23"/>
      <c r="K609" s="23"/>
      <c r="L609" s="23"/>
      <c r="M609" s="23"/>
      <c r="N609" s="23"/>
      <c r="O609" s="23"/>
      <c r="P609" s="23"/>
      <c r="Q609" s="23"/>
      <c r="R609" s="24"/>
      <c r="S609" s="23"/>
      <c r="T609" s="23"/>
      <c r="U609" s="23"/>
      <c r="V609" s="25"/>
    </row>
    <row r="610" customFormat="false" ht="15.75" hidden="false" customHeight="true" outlineLevel="0" collapsed="false">
      <c r="A610" s="29"/>
      <c r="B610" s="26" t="s">
        <v>31</v>
      </c>
      <c r="C610" s="27" t="n">
        <f aca="false">SUM(D610:H610)</f>
        <v>0</v>
      </c>
      <c r="D610" s="28"/>
      <c r="E610" s="28"/>
      <c r="F610" s="28"/>
      <c r="G610" s="28"/>
      <c r="H610" s="28"/>
      <c r="I610" s="31"/>
      <c r="J610" s="23"/>
      <c r="K610" s="23"/>
      <c r="L610" s="23"/>
      <c r="M610" s="23"/>
      <c r="N610" s="23"/>
      <c r="O610" s="23"/>
      <c r="P610" s="23"/>
      <c r="Q610" s="23"/>
      <c r="R610" s="24"/>
      <c r="S610" s="23"/>
      <c r="T610" s="23"/>
      <c r="U610" s="23"/>
      <c r="V610" s="25"/>
    </row>
    <row r="611" customFormat="false" ht="15.75" hidden="false" customHeight="true" outlineLevel="0" collapsed="false">
      <c r="A611" s="29" t="s">
        <v>403</v>
      </c>
      <c r="B611" s="15" t="s">
        <v>33</v>
      </c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</row>
    <row r="612" customFormat="false" ht="15.75" hidden="false" customHeight="true" outlineLevel="0" collapsed="false">
      <c r="A612" s="29"/>
      <c r="B612" s="20" t="s">
        <v>404</v>
      </c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</row>
    <row r="613" customFormat="false" ht="45" hidden="false" customHeight="true" outlineLevel="0" collapsed="false">
      <c r="A613" s="29"/>
      <c r="B613" s="21" t="s">
        <v>405</v>
      </c>
      <c r="C613" s="21"/>
      <c r="D613" s="21"/>
      <c r="E613" s="21"/>
      <c r="F613" s="21"/>
      <c r="G613" s="21"/>
      <c r="H613" s="21"/>
      <c r="I613" s="38"/>
      <c r="J613" s="36"/>
      <c r="K613" s="36" t="s">
        <v>21</v>
      </c>
      <c r="L613" s="36" t="s">
        <v>37</v>
      </c>
      <c r="M613" s="36" t="s">
        <v>406</v>
      </c>
      <c r="N613" s="36" t="s">
        <v>85</v>
      </c>
      <c r="O613" s="23" t="s">
        <v>339</v>
      </c>
      <c r="P613" s="36" t="s">
        <v>33</v>
      </c>
      <c r="Q613" s="36" t="s">
        <v>85</v>
      </c>
      <c r="R613" s="36" t="s">
        <v>407</v>
      </c>
      <c r="S613" s="36" t="s">
        <v>42</v>
      </c>
      <c r="T613" s="36" t="s">
        <v>86</v>
      </c>
      <c r="U613" s="36" t="s">
        <v>163</v>
      </c>
      <c r="V613" s="37"/>
    </row>
    <row r="614" customFormat="false" ht="15.75" hidden="false" customHeight="true" outlineLevel="0" collapsed="false">
      <c r="A614" s="29"/>
      <c r="B614" s="26" t="s">
        <v>27</v>
      </c>
      <c r="C614" s="27" t="n">
        <f aca="false">SUM(C615:C618)</f>
        <v>10372.85</v>
      </c>
      <c r="D614" s="27" t="n">
        <f aca="false">SUM(D615:D618)</f>
        <v>10372.85</v>
      </c>
      <c r="E614" s="27" t="n">
        <f aca="false">SUM(E615:E618)</f>
        <v>0</v>
      </c>
      <c r="F614" s="27" t="n">
        <f aca="false">SUM(F615:F618)</f>
        <v>0</v>
      </c>
      <c r="G614" s="27" t="n">
        <f aca="false">SUM(G615:G618)</f>
        <v>0</v>
      </c>
      <c r="H614" s="27" t="n">
        <f aca="false">SUM(H615:H618)</f>
        <v>0</v>
      </c>
      <c r="I614" s="38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7"/>
    </row>
    <row r="615" customFormat="false" ht="15.75" hidden="false" customHeight="true" outlineLevel="0" collapsed="false">
      <c r="A615" s="29"/>
      <c r="B615" s="26" t="s">
        <v>28</v>
      </c>
      <c r="C615" s="27" t="n">
        <f aca="false">SUM(D615:H615)</f>
        <v>0</v>
      </c>
      <c r="D615" s="28"/>
      <c r="E615" s="28"/>
      <c r="F615" s="28"/>
      <c r="G615" s="28"/>
      <c r="H615" s="28"/>
      <c r="I615" s="38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7"/>
    </row>
    <row r="616" customFormat="false" ht="15.75" hidden="false" customHeight="true" outlineLevel="0" collapsed="false">
      <c r="A616" s="29"/>
      <c r="B616" s="26" t="s">
        <v>29</v>
      </c>
      <c r="C616" s="27" t="n">
        <f aca="false">SUM(D616:H616)</f>
        <v>10372.85</v>
      </c>
      <c r="D616" s="28" t="n">
        <v>10372.85</v>
      </c>
      <c r="E616" s="28"/>
      <c r="F616" s="28"/>
      <c r="G616" s="28"/>
      <c r="H616" s="28"/>
      <c r="I616" s="38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7"/>
    </row>
    <row r="617" customFormat="false" ht="15.75" hidden="false" customHeight="true" outlineLevel="0" collapsed="false">
      <c r="A617" s="29"/>
      <c r="B617" s="26" t="s">
        <v>30</v>
      </c>
      <c r="C617" s="27" t="n">
        <f aca="false">SUM(D617:H617)</f>
        <v>0</v>
      </c>
      <c r="D617" s="28"/>
      <c r="E617" s="28"/>
      <c r="F617" s="28"/>
      <c r="G617" s="28"/>
      <c r="H617" s="28"/>
      <c r="I617" s="38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7"/>
    </row>
    <row r="618" customFormat="false" ht="15.75" hidden="false" customHeight="true" outlineLevel="0" collapsed="false">
      <c r="A618" s="29"/>
      <c r="B618" s="26" t="s">
        <v>31</v>
      </c>
      <c r="C618" s="27" t="n">
        <f aca="false">SUM(D618:H618)</f>
        <v>0</v>
      </c>
      <c r="D618" s="28"/>
      <c r="E618" s="28"/>
      <c r="F618" s="28"/>
      <c r="G618" s="28"/>
      <c r="H618" s="28"/>
      <c r="I618" s="38"/>
      <c r="J618" s="36"/>
      <c r="K618" s="36"/>
      <c r="L618" s="36"/>
      <c r="M618" s="36"/>
      <c r="N618" s="36"/>
      <c r="O618" s="23"/>
      <c r="P618" s="36"/>
      <c r="Q618" s="36"/>
      <c r="R618" s="36"/>
      <c r="S618" s="36"/>
      <c r="T618" s="36"/>
      <c r="U618" s="36"/>
      <c r="V618" s="37"/>
    </row>
    <row r="619" customFormat="false" ht="15.75" hidden="false" customHeight="true" outlineLevel="0" collapsed="false">
      <c r="A619" s="29" t="s">
        <v>408</v>
      </c>
      <c r="B619" s="50" t="s">
        <v>333</v>
      </c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</row>
    <row r="620" customFormat="false" ht="15.75" hidden="false" customHeight="true" outlineLevel="0" collapsed="false">
      <c r="A620" s="29"/>
      <c r="B620" s="43" t="s">
        <v>348</v>
      </c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</row>
    <row r="621" customFormat="false" ht="45" hidden="false" customHeight="true" outlineLevel="0" collapsed="false">
      <c r="A621" s="29"/>
      <c r="B621" s="26" t="s">
        <v>409</v>
      </c>
      <c r="C621" s="26"/>
      <c r="D621" s="26"/>
      <c r="E621" s="26"/>
      <c r="F621" s="26"/>
      <c r="G621" s="26"/>
      <c r="H621" s="26"/>
      <c r="I621" s="52"/>
      <c r="J621" s="23"/>
      <c r="K621" s="23" t="n">
        <v>2026</v>
      </c>
      <c r="L621" s="23" t="s">
        <v>350</v>
      </c>
      <c r="M621" s="23" t="s">
        <v>410</v>
      </c>
      <c r="N621" s="23" t="s">
        <v>352</v>
      </c>
      <c r="O621" s="23" t="s">
        <v>339</v>
      </c>
      <c r="P621" s="23" t="s">
        <v>339</v>
      </c>
      <c r="Q621" s="23" t="s">
        <v>353</v>
      </c>
      <c r="R621" s="24"/>
      <c r="S621" s="23" t="s">
        <v>42</v>
      </c>
      <c r="T621" s="23" t="s">
        <v>174</v>
      </c>
      <c r="U621" s="23" t="s">
        <v>163</v>
      </c>
      <c r="V621" s="25"/>
    </row>
    <row r="622" customFormat="false" ht="15.75" hidden="false" customHeight="true" outlineLevel="0" collapsed="false">
      <c r="A622" s="29"/>
      <c r="B622" s="26" t="s">
        <v>27</v>
      </c>
      <c r="C622" s="27" t="n">
        <f aca="false">SUM(C623:C626)</f>
        <v>5000</v>
      </c>
      <c r="D622" s="27" t="n">
        <f aca="false">SUM(D623:D626)</f>
        <v>0</v>
      </c>
      <c r="E622" s="27" t="n">
        <f aca="false">SUM(E623:E626)</f>
        <v>0</v>
      </c>
      <c r="F622" s="27" t="n">
        <f aca="false">SUM(F623:F626)</f>
        <v>0</v>
      </c>
      <c r="G622" s="27" t="n">
        <f aca="false">SUM(G623:G626)</f>
        <v>5000</v>
      </c>
      <c r="H622" s="27" t="n">
        <f aca="false">SUM(H623:H626)</f>
        <v>0</v>
      </c>
      <c r="I622" s="52"/>
      <c r="J622" s="23"/>
      <c r="K622" s="23"/>
      <c r="L622" s="23"/>
      <c r="M622" s="23"/>
      <c r="N622" s="23"/>
      <c r="O622" s="23"/>
      <c r="P622" s="23"/>
      <c r="Q622" s="23"/>
      <c r="R622" s="24"/>
      <c r="S622" s="23"/>
      <c r="T622" s="23"/>
      <c r="U622" s="23"/>
      <c r="V622" s="25"/>
    </row>
    <row r="623" customFormat="false" ht="15.75" hidden="false" customHeight="true" outlineLevel="0" collapsed="false">
      <c r="A623" s="29"/>
      <c r="B623" s="26" t="s">
        <v>28</v>
      </c>
      <c r="C623" s="27" t="n">
        <f aca="false">SUM(D623:H623)</f>
        <v>0</v>
      </c>
      <c r="D623" s="28"/>
      <c r="E623" s="28"/>
      <c r="F623" s="28"/>
      <c r="G623" s="28"/>
      <c r="H623" s="28"/>
      <c r="I623" s="52"/>
      <c r="J623" s="23"/>
      <c r="K623" s="23"/>
      <c r="L623" s="23"/>
      <c r="M623" s="23"/>
      <c r="N623" s="23"/>
      <c r="O623" s="23"/>
      <c r="P623" s="23"/>
      <c r="Q623" s="23"/>
      <c r="R623" s="24"/>
      <c r="S623" s="23"/>
      <c r="T623" s="23"/>
      <c r="U623" s="23"/>
      <c r="V623" s="25"/>
    </row>
    <row r="624" customFormat="false" ht="15.75" hidden="false" customHeight="true" outlineLevel="0" collapsed="false">
      <c r="A624" s="29"/>
      <c r="B624" s="26" t="s">
        <v>29</v>
      </c>
      <c r="C624" s="27" t="n">
        <f aca="false">SUM(D624:H624)</f>
        <v>5000</v>
      </c>
      <c r="D624" s="28"/>
      <c r="E624" s="28"/>
      <c r="F624" s="28"/>
      <c r="G624" s="28" t="n">
        <v>5000</v>
      </c>
      <c r="H624" s="28"/>
      <c r="I624" s="52"/>
      <c r="J624" s="23"/>
      <c r="K624" s="23"/>
      <c r="L624" s="23"/>
      <c r="M624" s="23"/>
      <c r="N624" s="23"/>
      <c r="O624" s="23"/>
      <c r="P624" s="23"/>
      <c r="Q624" s="23"/>
      <c r="R624" s="24"/>
      <c r="S624" s="23"/>
      <c r="T624" s="23"/>
      <c r="U624" s="23"/>
      <c r="V624" s="25"/>
    </row>
    <row r="625" customFormat="false" ht="15.75" hidden="false" customHeight="true" outlineLevel="0" collapsed="false">
      <c r="A625" s="29"/>
      <c r="B625" s="26" t="s">
        <v>30</v>
      </c>
      <c r="C625" s="27" t="n">
        <f aca="false">SUM(D625:H625)</f>
        <v>0</v>
      </c>
      <c r="D625" s="28"/>
      <c r="E625" s="28"/>
      <c r="F625" s="28"/>
      <c r="G625" s="28"/>
      <c r="H625" s="28"/>
      <c r="I625" s="52"/>
      <c r="J625" s="23"/>
      <c r="K625" s="23"/>
      <c r="L625" s="23"/>
      <c r="M625" s="23"/>
      <c r="N625" s="23"/>
      <c r="O625" s="23"/>
      <c r="P625" s="23"/>
      <c r="Q625" s="23"/>
      <c r="R625" s="24"/>
      <c r="S625" s="23"/>
      <c r="T625" s="23"/>
      <c r="U625" s="23"/>
      <c r="V625" s="25"/>
    </row>
    <row r="626" customFormat="false" ht="15.75" hidden="false" customHeight="true" outlineLevel="0" collapsed="false">
      <c r="A626" s="29"/>
      <c r="B626" s="26" t="s">
        <v>31</v>
      </c>
      <c r="C626" s="27" t="n">
        <f aca="false">SUM(D626:H626)</f>
        <v>0</v>
      </c>
      <c r="D626" s="28"/>
      <c r="E626" s="28"/>
      <c r="F626" s="28"/>
      <c r="G626" s="28"/>
      <c r="H626" s="28"/>
      <c r="I626" s="52"/>
      <c r="J626" s="23"/>
      <c r="K626" s="23"/>
      <c r="L626" s="23"/>
      <c r="M626" s="23"/>
      <c r="N626" s="23"/>
      <c r="O626" s="23"/>
      <c r="P626" s="23"/>
      <c r="Q626" s="23"/>
      <c r="R626" s="24"/>
      <c r="S626" s="23"/>
      <c r="T626" s="23"/>
      <c r="U626" s="23"/>
      <c r="V626" s="25"/>
    </row>
    <row r="627" customFormat="false" ht="15.75" hidden="false" customHeight="true" outlineLevel="0" collapsed="false">
      <c r="A627" s="29" t="s">
        <v>411</v>
      </c>
      <c r="B627" s="50" t="s">
        <v>333</v>
      </c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</row>
    <row r="628" customFormat="false" ht="15.75" hidden="false" customHeight="true" outlineLevel="0" collapsed="false">
      <c r="A628" s="29"/>
      <c r="B628" s="43" t="s">
        <v>348</v>
      </c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</row>
    <row r="629" customFormat="false" ht="45" hidden="false" customHeight="true" outlineLevel="0" collapsed="false">
      <c r="A629" s="29"/>
      <c r="B629" s="26" t="s">
        <v>412</v>
      </c>
      <c r="C629" s="26"/>
      <c r="D629" s="26"/>
      <c r="E629" s="26"/>
      <c r="F629" s="26"/>
      <c r="G629" s="26"/>
      <c r="H629" s="26"/>
      <c r="I629" s="52"/>
      <c r="J629" s="23"/>
      <c r="K629" s="23" t="n">
        <v>2026</v>
      </c>
      <c r="L629" s="23" t="s">
        <v>350</v>
      </c>
      <c r="M629" s="23" t="s">
        <v>286</v>
      </c>
      <c r="N629" s="23" t="s">
        <v>352</v>
      </c>
      <c r="O629" s="23" t="s">
        <v>339</v>
      </c>
      <c r="P629" s="23" t="s">
        <v>339</v>
      </c>
      <c r="Q629" s="23" t="s">
        <v>353</v>
      </c>
      <c r="R629" s="24"/>
      <c r="S629" s="23" t="s">
        <v>42</v>
      </c>
      <c r="T629" s="23" t="s">
        <v>174</v>
      </c>
      <c r="U629" s="23" t="s">
        <v>163</v>
      </c>
      <c r="V629" s="25"/>
    </row>
    <row r="630" customFormat="false" ht="15.75" hidden="false" customHeight="true" outlineLevel="0" collapsed="false">
      <c r="A630" s="29"/>
      <c r="B630" s="26" t="s">
        <v>27</v>
      </c>
      <c r="C630" s="27" t="n">
        <f aca="false">SUM(C631:C634)</f>
        <v>3000</v>
      </c>
      <c r="D630" s="27" t="n">
        <f aca="false">SUM(D631:D634)</f>
        <v>0</v>
      </c>
      <c r="E630" s="27" t="n">
        <f aca="false">SUM(E631:E634)</f>
        <v>0</v>
      </c>
      <c r="F630" s="27" t="n">
        <f aca="false">SUM(F631:F634)</f>
        <v>0</v>
      </c>
      <c r="G630" s="27" t="n">
        <f aca="false">SUM(G631:G634)</f>
        <v>3000</v>
      </c>
      <c r="H630" s="27" t="n">
        <f aca="false">SUM(H631:H634)</f>
        <v>0</v>
      </c>
      <c r="I630" s="52"/>
      <c r="J630" s="23"/>
      <c r="K630" s="23"/>
      <c r="L630" s="23"/>
      <c r="M630" s="23"/>
      <c r="N630" s="23"/>
      <c r="O630" s="23"/>
      <c r="P630" s="23"/>
      <c r="Q630" s="23"/>
      <c r="R630" s="24"/>
      <c r="S630" s="23"/>
      <c r="T630" s="23"/>
      <c r="U630" s="23"/>
      <c r="V630" s="25"/>
    </row>
    <row r="631" customFormat="false" ht="15.75" hidden="false" customHeight="true" outlineLevel="0" collapsed="false">
      <c r="A631" s="29"/>
      <c r="B631" s="26" t="s">
        <v>28</v>
      </c>
      <c r="C631" s="27" t="n">
        <f aca="false">SUM(D631:H631)</f>
        <v>0</v>
      </c>
      <c r="D631" s="28"/>
      <c r="E631" s="28"/>
      <c r="F631" s="28"/>
      <c r="G631" s="28"/>
      <c r="H631" s="28"/>
      <c r="I631" s="52"/>
      <c r="J631" s="23"/>
      <c r="K631" s="23"/>
      <c r="L631" s="23"/>
      <c r="M631" s="23"/>
      <c r="N631" s="23"/>
      <c r="O631" s="23"/>
      <c r="P631" s="23"/>
      <c r="Q631" s="23"/>
      <c r="R631" s="24"/>
      <c r="S631" s="23"/>
      <c r="T631" s="23"/>
      <c r="U631" s="23"/>
      <c r="V631" s="25"/>
    </row>
    <row r="632" customFormat="false" ht="15.75" hidden="false" customHeight="true" outlineLevel="0" collapsed="false">
      <c r="A632" s="29"/>
      <c r="B632" s="26" t="s">
        <v>29</v>
      </c>
      <c r="C632" s="27" t="n">
        <f aca="false">SUM(D632:H632)</f>
        <v>3000</v>
      </c>
      <c r="D632" s="28"/>
      <c r="E632" s="28"/>
      <c r="F632" s="28"/>
      <c r="G632" s="28" t="n">
        <v>3000</v>
      </c>
      <c r="H632" s="28"/>
      <c r="I632" s="52"/>
      <c r="J632" s="23"/>
      <c r="K632" s="23"/>
      <c r="L632" s="23"/>
      <c r="M632" s="23"/>
      <c r="N632" s="23"/>
      <c r="O632" s="23"/>
      <c r="P632" s="23"/>
      <c r="Q632" s="23"/>
      <c r="R632" s="24"/>
      <c r="S632" s="23"/>
      <c r="T632" s="23"/>
      <c r="U632" s="23"/>
      <c r="V632" s="25"/>
    </row>
    <row r="633" customFormat="false" ht="15.75" hidden="false" customHeight="true" outlineLevel="0" collapsed="false">
      <c r="A633" s="29"/>
      <c r="B633" s="26" t="s">
        <v>30</v>
      </c>
      <c r="C633" s="27" t="n">
        <f aca="false">SUM(D633:H633)</f>
        <v>0</v>
      </c>
      <c r="D633" s="28"/>
      <c r="E633" s="28"/>
      <c r="F633" s="28"/>
      <c r="G633" s="28"/>
      <c r="H633" s="28"/>
      <c r="I633" s="52"/>
      <c r="J633" s="23"/>
      <c r="K633" s="23"/>
      <c r="L633" s="23"/>
      <c r="M633" s="23"/>
      <c r="N633" s="23"/>
      <c r="O633" s="23"/>
      <c r="P633" s="23"/>
      <c r="Q633" s="23"/>
      <c r="R633" s="24"/>
      <c r="S633" s="23"/>
      <c r="T633" s="23"/>
      <c r="U633" s="23"/>
      <c r="V633" s="25"/>
    </row>
    <row r="634" customFormat="false" ht="15.75" hidden="false" customHeight="true" outlineLevel="0" collapsed="false">
      <c r="A634" s="29"/>
      <c r="B634" s="26" t="s">
        <v>31</v>
      </c>
      <c r="C634" s="27" t="n">
        <f aca="false">SUM(D634:H634)</f>
        <v>0</v>
      </c>
      <c r="D634" s="28"/>
      <c r="E634" s="28"/>
      <c r="F634" s="28"/>
      <c r="G634" s="28"/>
      <c r="H634" s="28"/>
      <c r="I634" s="52"/>
      <c r="J634" s="23"/>
      <c r="K634" s="23"/>
      <c r="L634" s="23"/>
      <c r="M634" s="23"/>
      <c r="N634" s="23"/>
      <c r="O634" s="23"/>
      <c r="P634" s="23"/>
      <c r="Q634" s="23"/>
      <c r="R634" s="24"/>
      <c r="S634" s="23"/>
      <c r="T634" s="23"/>
      <c r="U634" s="23"/>
      <c r="V634" s="25"/>
    </row>
    <row r="635" customFormat="false" ht="15.75" hidden="false" customHeight="true" outlineLevel="0" collapsed="false">
      <c r="A635" s="29" t="s">
        <v>413</v>
      </c>
      <c r="B635" s="50" t="s">
        <v>333</v>
      </c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</row>
    <row r="636" customFormat="false" ht="15.75" hidden="false" customHeight="true" outlineLevel="0" collapsed="false">
      <c r="A636" s="29"/>
      <c r="B636" s="43" t="s">
        <v>348</v>
      </c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</row>
    <row r="637" customFormat="false" ht="45" hidden="false" customHeight="true" outlineLevel="0" collapsed="false">
      <c r="A637" s="29"/>
      <c r="B637" s="26" t="s">
        <v>414</v>
      </c>
      <c r="C637" s="26"/>
      <c r="D637" s="26"/>
      <c r="E637" s="26"/>
      <c r="F637" s="26"/>
      <c r="G637" s="26"/>
      <c r="H637" s="26"/>
      <c r="I637" s="52"/>
      <c r="J637" s="23"/>
      <c r="K637" s="23" t="n">
        <v>2026</v>
      </c>
      <c r="L637" s="23" t="s">
        <v>350</v>
      </c>
      <c r="M637" s="23" t="s">
        <v>415</v>
      </c>
      <c r="N637" s="23" t="s">
        <v>352</v>
      </c>
      <c r="O637" s="23" t="s">
        <v>339</v>
      </c>
      <c r="P637" s="23" t="s">
        <v>339</v>
      </c>
      <c r="Q637" s="23" t="s">
        <v>353</v>
      </c>
      <c r="R637" s="24"/>
      <c r="S637" s="23" t="s">
        <v>42</v>
      </c>
      <c r="T637" s="23" t="s">
        <v>174</v>
      </c>
      <c r="U637" s="23" t="s">
        <v>163</v>
      </c>
      <c r="V637" s="25"/>
    </row>
    <row r="638" customFormat="false" ht="15.75" hidden="false" customHeight="true" outlineLevel="0" collapsed="false">
      <c r="A638" s="29"/>
      <c r="B638" s="26" t="s">
        <v>27</v>
      </c>
      <c r="C638" s="27" t="n">
        <f aca="false">SUM(C639:C642)</f>
        <v>25000</v>
      </c>
      <c r="D638" s="27" t="n">
        <f aca="false">SUM(D639:D642)</f>
        <v>0</v>
      </c>
      <c r="E638" s="27" t="n">
        <f aca="false">SUM(E639:E642)</f>
        <v>0</v>
      </c>
      <c r="F638" s="27" t="n">
        <f aca="false">SUM(F639:F642)</f>
        <v>0</v>
      </c>
      <c r="G638" s="27" t="n">
        <f aca="false">SUM(G639:G642)</f>
        <v>25000</v>
      </c>
      <c r="H638" s="27" t="n">
        <f aca="false">SUM(H639:H642)</f>
        <v>0</v>
      </c>
      <c r="I638" s="52"/>
      <c r="J638" s="23"/>
      <c r="K638" s="23"/>
      <c r="L638" s="23"/>
      <c r="M638" s="23"/>
      <c r="N638" s="23"/>
      <c r="O638" s="23"/>
      <c r="P638" s="23"/>
      <c r="Q638" s="23"/>
      <c r="R638" s="24"/>
      <c r="S638" s="23"/>
      <c r="T638" s="23"/>
      <c r="U638" s="23"/>
      <c r="V638" s="25"/>
    </row>
    <row r="639" customFormat="false" ht="15.75" hidden="false" customHeight="true" outlineLevel="0" collapsed="false">
      <c r="A639" s="29"/>
      <c r="B639" s="26" t="s">
        <v>28</v>
      </c>
      <c r="C639" s="27" t="n">
        <f aca="false">SUM(D639:H639)</f>
        <v>0</v>
      </c>
      <c r="D639" s="28"/>
      <c r="E639" s="28"/>
      <c r="F639" s="28"/>
      <c r="G639" s="28"/>
      <c r="H639" s="28"/>
      <c r="I639" s="52"/>
      <c r="J639" s="23"/>
      <c r="K639" s="23"/>
      <c r="L639" s="23"/>
      <c r="M639" s="23"/>
      <c r="N639" s="23"/>
      <c r="O639" s="23"/>
      <c r="P639" s="23"/>
      <c r="Q639" s="23"/>
      <c r="R639" s="24"/>
      <c r="S639" s="23"/>
      <c r="T639" s="23"/>
      <c r="U639" s="23"/>
      <c r="V639" s="25"/>
    </row>
    <row r="640" customFormat="false" ht="15.75" hidden="false" customHeight="true" outlineLevel="0" collapsed="false">
      <c r="A640" s="29"/>
      <c r="B640" s="26" t="s">
        <v>29</v>
      </c>
      <c r="C640" s="27" t="n">
        <f aca="false">SUM(D640:H640)</f>
        <v>25000</v>
      </c>
      <c r="D640" s="28"/>
      <c r="E640" s="28"/>
      <c r="F640" s="28"/>
      <c r="G640" s="28" t="n">
        <v>25000</v>
      </c>
      <c r="H640" s="28"/>
      <c r="I640" s="52"/>
      <c r="J640" s="23"/>
      <c r="K640" s="23"/>
      <c r="L640" s="23"/>
      <c r="M640" s="23"/>
      <c r="N640" s="23"/>
      <c r="O640" s="23"/>
      <c r="P640" s="23"/>
      <c r="Q640" s="23"/>
      <c r="R640" s="24"/>
      <c r="S640" s="23"/>
      <c r="T640" s="23"/>
      <c r="U640" s="23"/>
      <c r="V640" s="25"/>
    </row>
    <row r="641" customFormat="false" ht="15.75" hidden="false" customHeight="true" outlineLevel="0" collapsed="false">
      <c r="A641" s="29"/>
      <c r="B641" s="26" t="s">
        <v>30</v>
      </c>
      <c r="C641" s="27" t="n">
        <f aca="false">SUM(D641:H641)</f>
        <v>0</v>
      </c>
      <c r="D641" s="28"/>
      <c r="E641" s="28"/>
      <c r="F641" s="28"/>
      <c r="G641" s="28"/>
      <c r="H641" s="28"/>
      <c r="I641" s="52"/>
      <c r="J641" s="23"/>
      <c r="K641" s="23"/>
      <c r="L641" s="23"/>
      <c r="M641" s="23"/>
      <c r="N641" s="23"/>
      <c r="O641" s="23"/>
      <c r="P641" s="23"/>
      <c r="Q641" s="23"/>
      <c r="R641" s="24"/>
      <c r="S641" s="23"/>
      <c r="T641" s="23"/>
      <c r="U641" s="23"/>
      <c r="V641" s="25"/>
    </row>
    <row r="642" customFormat="false" ht="15.75" hidden="false" customHeight="true" outlineLevel="0" collapsed="false">
      <c r="A642" s="29"/>
      <c r="B642" s="26" t="s">
        <v>31</v>
      </c>
      <c r="C642" s="27" t="n">
        <f aca="false">SUM(D642:H642)</f>
        <v>0</v>
      </c>
      <c r="D642" s="28"/>
      <c r="E642" s="28"/>
      <c r="F642" s="28"/>
      <c r="G642" s="28"/>
      <c r="H642" s="28"/>
      <c r="I642" s="52"/>
      <c r="J642" s="23"/>
      <c r="K642" s="23"/>
      <c r="L642" s="23"/>
      <c r="M642" s="23"/>
      <c r="N642" s="23"/>
      <c r="O642" s="23"/>
      <c r="P642" s="23"/>
      <c r="Q642" s="23"/>
      <c r="R642" s="24"/>
      <c r="S642" s="23"/>
      <c r="T642" s="23"/>
      <c r="U642" s="23"/>
      <c r="V642" s="25"/>
    </row>
    <row r="643" customFormat="false" ht="15.75" hidden="false" customHeight="true" outlineLevel="0" collapsed="false">
      <c r="A643" s="29" t="s">
        <v>416</v>
      </c>
      <c r="B643" s="50" t="s">
        <v>333</v>
      </c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</row>
    <row r="644" customFormat="false" ht="15.75" hidden="false" customHeight="true" outlineLevel="0" collapsed="false">
      <c r="A644" s="29"/>
      <c r="B644" s="43" t="s">
        <v>348</v>
      </c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</row>
    <row r="645" customFormat="false" ht="45" hidden="false" customHeight="true" outlineLevel="0" collapsed="false">
      <c r="A645" s="29"/>
      <c r="B645" s="26" t="s">
        <v>417</v>
      </c>
      <c r="C645" s="26"/>
      <c r="D645" s="26"/>
      <c r="E645" s="26"/>
      <c r="F645" s="26"/>
      <c r="G645" s="26"/>
      <c r="H645" s="26"/>
      <c r="I645" s="52"/>
      <c r="J645" s="23"/>
      <c r="K645" s="23" t="n">
        <v>2023</v>
      </c>
      <c r="L645" s="23" t="s">
        <v>366</v>
      </c>
      <c r="M645" s="23" t="s">
        <v>418</v>
      </c>
      <c r="N645" s="23" t="s">
        <v>353</v>
      </c>
      <c r="O645" s="23" t="s">
        <v>339</v>
      </c>
      <c r="P645" s="23" t="s">
        <v>339</v>
      </c>
      <c r="Q645" s="23" t="s">
        <v>353</v>
      </c>
      <c r="R645" s="24"/>
      <c r="S645" s="23" t="s">
        <v>42</v>
      </c>
      <c r="T645" s="23" t="s">
        <v>174</v>
      </c>
      <c r="U645" s="23" t="s">
        <v>44</v>
      </c>
      <c r="V645" s="25"/>
    </row>
    <row r="646" customFormat="false" ht="15.75" hidden="false" customHeight="true" outlineLevel="0" collapsed="false">
      <c r="A646" s="29"/>
      <c r="B646" s="26" t="s">
        <v>27</v>
      </c>
      <c r="C646" s="27" t="n">
        <f aca="false">SUM(C647:C650)</f>
        <v>200000</v>
      </c>
      <c r="D646" s="27" t="n">
        <f aca="false">SUM(D647:D650)</f>
        <v>200000</v>
      </c>
      <c r="E646" s="27" t="n">
        <f aca="false">SUM(E647:E650)</f>
        <v>0</v>
      </c>
      <c r="F646" s="27" t="n">
        <f aca="false">SUM(F647:F650)</f>
        <v>0</v>
      </c>
      <c r="G646" s="27" t="n">
        <f aca="false">SUM(G647:G650)</f>
        <v>0</v>
      </c>
      <c r="H646" s="27" t="n">
        <f aca="false">SUM(H647:H650)</f>
        <v>0</v>
      </c>
      <c r="I646" s="52"/>
      <c r="J646" s="23"/>
      <c r="K646" s="23"/>
      <c r="L646" s="23"/>
      <c r="M646" s="23"/>
      <c r="N646" s="23"/>
      <c r="O646" s="23"/>
      <c r="P646" s="23"/>
      <c r="Q646" s="23"/>
      <c r="R646" s="24"/>
      <c r="S646" s="23"/>
      <c r="T646" s="23"/>
      <c r="U646" s="23"/>
      <c r="V646" s="25"/>
    </row>
    <row r="647" customFormat="false" ht="15.75" hidden="false" customHeight="true" outlineLevel="0" collapsed="false">
      <c r="A647" s="29"/>
      <c r="B647" s="26" t="s">
        <v>28</v>
      </c>
      <c r="C647" s="27" t="n">
        <f aca="false">D647+E647+F647+G647+H647</f>
        <v>200000</v>
      </c>
      <c r="D647" s="28" t="n">
        <v>200000</v>
      </c>
      <c r="E647" s="28"/>
      <c r="F647" s="28"/>
      <c r="G647" s="28"/>
      <c r="H647" s="28"/>
      <c r="I647" s="52"/>
      <c r="J647" s="23"/>
      <c r="K647" s="23"/>
      <c r="L647" s="23"/>
      <c r="M647" s="23"/>
      <c r="N647" s="23"/>
      <c r="O647" s="23"/>
      <c r="P647" s="23"/>
      <c r="Q647" s="23"/>
      <c r="R647" s="24"/>
      <c r="S647" s="23"/>
      <c r="T647" s="23"/>
      <c r="U647" s="23"/>
      <c r="V647" s="25"/>
    </row>
    <row r="648" customFormat="false" ht="15.75" hidden="false" customHeight="true" outlineLevel="0" collapsed="false">
      <c r="A648" s="29"/>
      <c r="B648" s="26" t="s">
        <v>29</v>
      </c>
      <c r="C648" s="27" t="n">
        <f aca="false">D648+E648+F648+G648+H648</f>
        <v>0</v>
      </c>
      <c r="D648" s="28"/>
      <c r="E648" s="28"/>
      <c r="F648" s="28"/>
      <c r="G648" s="28"/>
      <c r="H648" s="28"/>
      <c r="I648" s="52"/>
      <c r="J648" s="23"/>
      <c r="K648" s="23"/>
      <c r="L648" s="23"/>
      <c r="M648" s="23"/>
      <c r="N648" s="23"/>
      <c r="O648" s="23"/>
      <c r="P648" s="23"/>
      <c r="Q648" s="23"/>
      <c r="R648" s="24"/>
      <c r="S648" s="23"/>
      <c r="T648" s="23"/>
      <c r="U648" s="23"/>
      <c r="V648" s="25"/>
    </row>
    <row r="649" customFormat="false" ht="15.75" hidden="false" customHeight="true" outlineLevel="0" collapsed="false">
      <c r="A649" s="29"/>
      <c r="B649" s="26" t="s">
        <v>30</v>
      </c>
      <c r="C649" s="27" t="n">
        <f aca="false">D649+E649+F649+G649+H649</f>
        <v>0</v>
      </c>
      <c r="D649" s="28"/>
      <c r="E649" s="28"/>
      <c r="F649" s="28"/>
      <c r="G649" s="28"/>
      <c r="H649" s="28"/>
      <c r="I649" s="52"/>
      <c r="J649" s="23"/>
      <c r="K649" s="23"/>
      <c r="L649" s="23"/>
      <c r="M649" s="23"/>
      <c r="N649" s="23"/>
      <c r="O649" s="23"/>
      <c r="P649" s="23"/>
      <c r="Q649" s="23"/>
      <c r="R649" s="24"/>
      <c r="S649" s="23"/>
      <c r="T649" s="23"/>
      <c r="U649" s="23"/>
      <c r="V649" s="25"/>
    </row>
    <row r="650" customFormat="false" ht="15.75" hidden="false" customHeight="true" outlineLevel="0" collapsed="false">
      <c r="A650" s="29"/>
      <c r="B650" s="26" t="s">
        <v>31</v>
      </c>
      <c r="C650" s="27" t="n">
        <f aca="false">D650+E650+F650+G650+H650</f>
        <v>0</v>
      </c>
      <c r="D650" s="28"/>
      <c r="E650" s="28"/>
      <c r="F650" s="28"/>
      <c r="G650" s="28"/>
      <c r="H650" s="28"/>
      <c r="I650" s="52"/>
      <c r="J650" s="23"/>
      <c r="K650" s="23"/>
      <c r="L650" s="23"/>
      <c r="M650" s="23"/>
      <c r="N650" s="23"/>
      <c r="O650" s="23"/>
      <c r="P650" s="23"/>
      <c r="Q650" s="23"/>
      <c r="R650" s="24"/>
      <c r="S650" s="23"/>
      <c r="T650" s="23"/>
      <c r="U650" s="23"/>
      <c r="V650" s="25"/>
    </row>
    <row r="651" customFormat="false" ht="15.75" hidden="false" customHeight="true" outlineLevel="0" collapsed="false">
      <c r="A651" s="29" t="s">
        <v>419</v>
      </c>
      <c r="B651" s="50" t="s">
        <v>333</v>
      </c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</row>
    <row r="652" customFormat="false" ht="15.75" hidden="false" customHeight="true" outlineLevel="0" collapsed="false">
      <c r="A652" s="29"/>
      <c r="B652" s="43" t="s">
        <v>348</v>
      </c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</row>
    <row r="653" customFormat="false" ht="45" hidden="false" customHeight="true" outlineLevel="0" collapsed="false">
      <c r="A653" s="29"/>
      <c r="B653" s="26" t="s">
        <v>420</v>
      </c>
      <c r="C653" s="26"/>
      <c r="D653" s="26"/>
      <c r="E653" s="26"/>
      <c r="F653" s="26"/>
      <c r="G653" s="26"/>
      <c r="H653" s="26"/>
      <c r="I653" s="52"/>
      <c r="J653" s="23"/>
      <c r="K653" s="23" t="n">
        <v>2023</v>
      </c>
      <c r="L653" s="23" t="s">
        <v>366</v>
      </c>
      <c r="M653" s="23" t="s">
        <v>421</v>
      </c>
      <c r="N653" s="23" t="s">
        <v>353</v>
      </c>
      <c r="O653" s="23" t="s">
        <v>339</v>
      </c>
      <c r="P653" s="23" t="s">
        <v>339</v>
      </c>
      <c r="Q653" s="23" t="s">
        <v>353</v>
      </c>
      <c r="R653" s="24"/>
      <c r="S653" s="23" t="s">
        <v>42</v>
      </c>
      <c r="T653" s="23" t="s">
        <v>298</v>
      </c>
      <c r="U653" s="23" t="s">
        <v>44</v>
      </c>
      <c r="V653" s="25"/>
    </row>
    <row r="654" customFormat="false" ht="15.75" hidden="false" customHeight="true" outlineLevel="0" collapsed="false">
      <c r="A654" s="29"/>
      <c r="B654" s="26" t="s">
        <v>27</v>
      </c>
      <c r="C654" s="27" t="n">
        <f aca="false">SUM(C655:C658)</f>
        <v>49000</v>
      </c>
      <c r="D654" s="27" t="n">
        <f aca="false">SUM(D655:D658)</f>
        <v>49000</v>
      </c>
      <c r="E654" s="27" t="n">
        <f aca="false">SUM(E655:E658)</f>
        <v>0</v>
      </c>
      <c r="F654" s="27" t="n">
        <f aca="false">SUM(F655:F658)</f>
        <v>0</v>
      </c>
      <c r="G654" s="27" t="n">
        <f aca="false">SUM(G655:G658)</f>
        <v>0</v>
      </c>
      <c r="H654" s="27" t="n">
        <f aca="false">SUM(H655:H658)</f>
        <v>0</v>
      </c>
      <c r="I654" s="52"/>
      <c r="J654" s="23"/>
      <c r="K654" s="23"/>
      <c r="L654" s="23"/>
      <c r="M654" s="23"/>
      <c r="N654" s="23"/>
      <c r="O654" s="23"/>
      <c r="P654" s="23"/>
      <c r="Q654" s="23"/>
      <c r="R654" s="24"/>
      <c r="S654" s="23"/>
      <c r="T654" s="23"/>
      <c r="U654" s="23"/>
      <c r="V654" s="25"/>
    </row>
    <row r="655" customFormat="false" ht="15.75" hidden="false" customHeight="true" outlineLevel="0" collapsed="false">
      <c r="A655" s="29"/>
      <c r="B655" s="26" t="s">
        <v>28</v>
      </c>
      <c r="C655" s="27" t="n">
        <f aca="false">D655+E655+F655+G655+H655</f>
        <v>49000</v>
      </c>
      <c r="D655" s="28" t="n">
        <v>49000</v>
      </c>
      <c r="E655" s="28"/>
      <c r="F655" s="28"/>
      <c r="G655" s="28"/>
      <c r="H655" s="28"/>
      <c r="I655" s="52"/>
      <c r="J655" s="23"/>
      <c r="K655" s="23"/>
      <c r="L655" s="23"/>
      <c r="M655" s="23"/>
      <c r="N655" s="23"/>
      <c r="O655" s="23"/>
      <c r="P655" s="23"/>
      <c r="Q655" s="23"/>
      <c r="R655" s="24"/>
      <c r="S655" s="23"/>
      <c r="T655" s="23"/>
      <c r="U655" s="23"/>
      <c r="V655" s="25"/>
    </row>
    <row r="656" customFormat="false" ht="15.75" hidden="false" customHeight="true" outlineLevel="0" collapsed="false">
      <c r="A656" s="29"/>
      <c r="B656" s="26" t="s">
        <v>29</v>
      </c>
      <c r="C656" s="27" t="n">
        <f aca="false">D656+E656+F656+G656+H656</f>
        <v>0</v>
      </c>
      <c r="D656" s="28"/>
      <c r="E656" s="28"/>
      <c r="F656" s="28"/>
      <c r="G656" s="28"/>
      <c r="H656" s="28"/>
      <c r="I656" s="52"/>
      <c r="J656" s="23"/>
      <c r="K656" s="23"/>
      <c r="L656" s="23"/>
      <c r="M656" s="23"/>
      <c r="N656" s="23"/>
      <c r="O656" s="23"/>
      <c r="P656" s="23"/>
      <c r="Q656" s="23"/>
      <c r="R656" s="24"/>
      <c r="S656" s="23"/>
      <c r="T656" s="23"/>
      <c r="U656" s="23"/>
      <c r="V656" s="25"/>
    </row>
    <row r="657" customFormat="false" ht="15.75" hidden="false" customHeight="true" outlineLevel="0" collapsed="false">
      <c r="A657" s="29"/>
      <c r="B657" s="26" t="s">
        <v>30</v>
      </c>
      <c r="C657" s="27" t="n">
        <f aca="false">D657+E657+F657+G657+H657</f>
        <v>0</v>
      </c>
      <c r="D657" s="28"/>
      <c r="E657" s="28"/>
      <c r="F657" s="28"/>
      <c r="G657" s="28"/>
      <c r="H657" s="28"/>
      <c r="I657" s="52"/>
      <c r="J657" s="23"/>
      <c r="K657" s="23"/>
      <c r="L657" s="23"/>
      <c r="M657" s="23"/>
      <c r="N657" s="23"/>
      <c r="O657" s="23"/>
      <c r="P657" s="23"/>
      <c r="Q657" s="23"/>
      <c r="R657" s="24"/>
      <c r="S657" s="23"/>
      <c r="T657" s="23"/>
      <c r="U657" s="23"/>
      <c r="V657" s="25"/>
    </row>
    <row r="658" customFormat="false" ht="15.75" hidden="false" customHeight="true" outlineLevel="0" collapsed="false">
      <c r="A658" s="29"/>
      <c r="B658" s="26" t="s">
        <v>31</v>
      </c>
      <c r="C658" s="27" t="n">
        <f aca="false">D658+E658+F658+G658+H658</f>
        <v>0</v>
      </c>
      <c r="D658" s="28"/>
      <c r="E658" s="28"/>
      <c r="F658" s="28"/>
      <c r="G658" s="28"/>
      <c r="H658" s="28"/>
      <c r="I658" s="52"/>
      <c r="J658" s="23"/>
      <c r="K658" s="23"/>
      <c r="L658" s="23"/>
      <c r="M658" s="23"/>
      <c r="N658" s="23"/>
      <c r="O658" s="23"/>
      <c r="P658" s="23"/>
      <c r="Q658" s="23"/>
      <c r="R658" s="24"/>
      <c r="S658" s="23"/>
      <c r="T658" s="23"/>
      <c r="U658" s="23"/>
      <c r="V658" s="25"/>
    </row>
    <row r="659" customFormat="false" ht="15.75" hidden="false" customHeight="true" outlineLevel="0" collapsed="false">
      <c r="A659" s="29" t="s">
        <v>422</v>
      </c>
      <c r="B659" s="50" t="s">
        <v>333</v>
      </c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</row>
    <row r="660" customFormat="false" ht="15.75" hidden="false" customHeight="true" outlineLevel="0" collapsed="false">
      <c r="A660" s="29"/>
      <c r="B660" s="43" t="s">
        <v>348</v>
      </c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</row>
    <row r="661" customFormat="false" ht="45" hidden="false" customHeight="true" outlineLevel="0" collapsed="false">
      <c r="A661" s="29"/>
      <c r="B661" s="26" t="s">
        <v>423</v>
      </c>
      <c r="C661" s="26"/>
      <c r="D661" s="26"/>
      <c r="E661" s="26"/>
      <c r="F661" s="26"/>
      <c r="G661" s="26"/>
      <c r="H661" s="26"/>
      <c r="I661" s="52"/>
      <c r="J661" s="23"/>
      <c r="K661" s="23" t="n">
        <v>2023</v>
      </c>
      <c r="L661" s="23" t="s">
        <v>366</v>
      </c>
      <c r="M661" s="23" t="s">
        <v>424</v>
      </c>
      <c r="N661" s="23" t="s">
        <v>353</v>
      </c>
      <c r="O661" s="23" t="s">
        <v>339</v>
      </c>
      <c r="P661" s="23" t="s">
        <v>339</v>
      </c>
      <c r="Q661" s="23" t="s">
        <v>353</v>
      </c>
      <c r="R661" s="24"/>
      <c r="S661" s="23" t="s">
        <v>42</v>
      </c>
      <c r="T661" s="23" t="s">
        <v>174</v>
      </c>
      <c r="U661" s="23" t="s">
        <v>44</v>
      </c>
      <c r="V661" s="25"/>
    </row>
    <row r="662" customFormat="false" ht="15.75" hidden="false" customHeight="true" outlineLevel="0" collapsed="false">
      <c r="A662" s="29"/>
      <c r="B662" s="26" t="s">
        <v>27</v>
      </c>
      <c r="C662" s="27" t="n">
        <f aca="false">SUM(C663:C666)</f>
        <v>14900</v>
      </c>
      <c r="D662" s="27" t="n">
        <f aca="false">SUM(D663:D666)</f>
        <v>14900</v>
      </c>
      <c r="E662" s="27" t="n">
        <f aca="false">SUM(E663:E666)</f>
        <v>0</v>
      </c>
      <c r="F662" s="27" t="n">
        <f aca="false">SUM(F663:F666)</f>
        <v>0</v>
      </c>
      <c r="G662" s="27" t="n">
        <f aca="false">SUM(G663:G666)</f>
        <v>0</v>
      </c>
      <c r="H662" s="27" t="n">
        <f aca="false">SUM(H663:H666)</f>
        <v>0</v>
      </c>
      <c r="I662" s="52"/>
      <c r="J662" s="23"/>
      <c r="K662" s="23"/>
      <c r="L662" s="23"/>
      <c r="M662" s="23"/>
      <c r="N662" s="23"/>
      <c r="O662" s="23"/>
      <c r="P662" s="23"/>
      <c r="Q662" s="23"/>
      <c r="R662" s="24"/>
      <c r="S662" s="23"/>
      <c r="T662" s="23"/>
      <c r="U662" s="23"/>
      <c r="V662" s="25"/>
    </row>
    <row r="663" customFormat="false" ht="15.75" hidden="false" customHeight="true" outlineLevel="0" collapsed="false">
      <c r="A663" s="29"/>
      <c r="B663" s="26" t="s">
        <v>28</v>
      </c>
      <c r="C663" s="27" t="n">
        <f aca="false">D663+E663+F663+G663+H663</f>
        <v>14900</v>
      </c>
      <c r="D663" s="28" t="n">
        <v>14900</v>
      </c>
      <c r="E663" s="28"/>
      <c r="F663" s="28"/>
      <c r="G663" s="28"/>
      <c r="H663" s="28"/>
      <c r="I663" s="52"/>
      <c r="J663" s="23"/>
      <c r="K663" s="23"/>
      <c r="L663" s="23"/>
      <c r="M663" s="23"/>
      <c r="N663" s="23"/>
      <c r="O663" s="23"/>
      <c r="P663" s="23"/>
      <c r="Q663" s="23"/>
      <c r="R663" s="24"/>
      <c r="S663" s="23"/>
      <c r="T663" s="23"/>
      <c r="U663" s="23"/>
      <c r="V663" s="25"/>
    </row>
    <row r="664" customFormat="false" ht="15.75" hidden="false" customHeight="true" outlineLevel="0" collapsed="false">
      <c r="A664" s="29"/>
      <c r="B664" s="26" t="s">
        <v>29</v>
      </c>
      <c r="C664" s="27" t="n">
        <f aca="false">D664+E664+F664+G664+H664</f>
        <v>0</v>
      </c>
      <c r="D664" s="28"/>
      <c r="E664" s="28"/>
      <c r="F664" s="28"/>
      <c r="G664" s="28"/>
      <c r="H664" s="28"/>
      <c r="I664" s="52"/>
      <c r="J664" s="23"/>
      <c r="K664" s="23"/>
      <c r="L664" s="23"/>
      <c r="M664" s="23"/>
      <c r="N664" s="23"/>
      <c r="O664" s="23"/>
      <c r="P664" s="23"/>
      <c r="Q664" s="23"/>
      <c r="R664" s="24"/>
      <c r="S664" s="23"/>
      <c r="T664" s="23"/>
      <c r="U664" s="23"/>
      <c r="V664" s="25"/>
    </row>
    <row r="665" customFormat="false" ht="15.75" hidden="false" customHeight="true" outlineLevel="0" collapsed="false">
      <c r="A665" s="29"/>
      <c r="B665" s="26" t="s">
        <v>30</v>
      </c>
      <c r="C665" s="27" t="n">
        <f aca="false">D665+E665+F665+G665+H665</f>
        <v>0</v>
      </c>
      <c r="D665" s="28"/>
      <c r="E665" s="28"/>
      <c r="F665" s="28"/>
      <c r="G665" s="28"/>
      <c r="H665" s="28"/>
      <c r="I665" s="52"/>
      <c r="J665" s="23"/>
      <c r="K665" s="23"/>
      <c r="L665" s="23"/>
      <c r="M665" s="23"/>
      <c r="N665" s="23"/>
      <c r="O665" s="23"/>
      <c r="P665" s="23"/>
      <c r="Q665" s="23"/>
      <c r="R665" s="24"/>
      <c r="S665" s="23"/>
      <c r="T665" s="23"/>
      <c r="U665" s="23"/>
      <c r="V665" s="25"/>
    </row>
    <row r="666" customFormat="false" ht="15.75" hidden="false" customHeight="true" outlineLevel="0" collapsed="false">
      <c r="A666" s="29"/>
      <c r="B666" s="26" t="s">
        <v>31</v>
      </c>
      <c r="C666" s="27" t="n">
        <f aca="false">D666+E666+F666+G666+H666</f>
        <v>0</v>
      </c>
      <c r="D666" s="28"/>
      <c r="E666" s="28"/>
      <c r="F666" s="28"/>
      <c r="G666" s="28"/>
      <c r="H666" s="28"/>
      <c r="I666" s="52"/>
      <c r="J666" s="23"/>
      <c r="K666" s="23"/>
      <c r="L666" s="23"/>
      <c r="M666" s="23"/>
      <c r="N666" s="23"/>
      <c r="O666" s="23"/>
      <c r="P666" s="23"/>
      <c r="Q666" s="23"/>
      <c r="R666" s="24"/>
      <c r="S666" s="23"/>
      <c r="T666" s="23"/>
      <c r="U666" s="23"/>
      <c r="V666" s="25"/>
    </row>
    <row r="667" customFormat="false" ht="15.75" hidden="false" customHeight="true" outlineLevel="0" collapsed="false">
      <c r="A667" s="29" t="s">
        <v>425</v>
      </c>
      <c r="B667" s="50" t="s">
        <v>333</v>
      </c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</row>
    <row r="668" customFormat="false" ht="15.75" hidden="false" customHeight="true" outlineLevel="0" collapsed="false">
      <c r="A668" s="29"/>
      <c r="B668" s="43" t="s">
        <v>348</v>
      </c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</row>
    <row r="669" customFormat="false" ht="45" hidden="false" customHeight="true" outlineLevel="0" collapsed="false">
      <c r="A669" s="29"/>
      <c r="B669" s="26" t="s">
        <v>426</v>
      </c>
      <c r="C669" s="26"/>
      <c r="D669" s="26"/>
      <c r="E669" s="26"/>
      <c r="F669" s="26"/>
      <c r="G669" s="26"/>
      <c r="H669" s="26"/>
      <c r="I669" s="52"/>
      <c r="J669" s="23"/>
      <c r="K669" s="23" t="n">
        <v>2023</v>
      </c>
      <c r="L669" s="23" t="s">
        <v>366</v>
      </c>
      <c r="M669" s="23" t="s">
        <v>427</v>
      </c>
      <c r="N669" s="23" t="s">
        <v>353</v>
      </c>
      <c r="O669" s="23" t="s">
        <v>339</v>
      </c>
      <c r="P669" s="23" t="s">
        <v>339</v>
      </c>
      <c r="Q669" s="23" t="s">
        <v>353</v>
      </c>
      <c r="R669" s="24"/>
      <c r="S669" s="23" t="s">
        <v>42</v>
      </c>
      <c r="T669" s="23" t="s">
        <v>298</v>
      </c>
      <c r="U669" s="23" t="s">
        <v>44</v>
      </c>
      <c r="V669" s="25"/>
    </row>
    <row r="670" customFormat="false" ht="15.75" hidden="false" customHeight="true" outlineLevel="0" collapsed="false">
      <c r="A670" s="29"/>
      <c r="B670" s="26" t="s">
        <v>27</v>
      </c>
      <c r="C670" s="27" t="n">
        <f aca="false">SUM(C671:C674)</f>
        <v>20081</v>
      </c>
      <c r="D670" s="27" t="n">
        <f aca="false">SUM(D671:D674)</f>
        <v>20081</v>
      </c>
      <c r="E670" s="27" t="n">
        <f aca="false">SUM(E671:E674)</f>
        <v>0</v>
      </c>
      <c r="F670" s="27" t="n">
        <f aca="false">SUM(F671:F674)</f>
        <v>0</v>
      </c>
      <c r="G670" s="27" t="n">
        <f aca="false">SUM(G671:G674)</f>
        <v>0</v>
      </c>
      <c r="H670" s="27" t="n">
        <f aca="false">SUM(H671:H674)</f>
        <v>0</v>
      </c>
      <c r="I670" s="52"/>
      <c r="J670" s="23"/>
      <c r="K670" s="23"/>
      <c r="L670" s="23"/>
      <c r="M670" s="23"/>
      <c r="N670" s="23"/>
      <c r="O670" s="23"/>
      <c r="P670" s="23"/>
      <c r="Q670" s="23"/>
      <c r="R670" s="24"/>
      <c r="S670" s="23"/>
      <c r="T670" s="23"/>
      <c r="U670" s="23"/>
      <c r="V670" s="25"/>
    </row>
    <row r="671" customFormat="false" ht="15.75" hidden="false" customHeight="true" outlineLevel="0" collapsed="false">
      <c r="A671" s="29"/>
      <c r="B671" s="26" t="s">
        <v>28</v>
      </c>
      <c r="C671" s="27" t="n">
        <f aca="false">D671+E671+F671+G671+H671</f>
        <v>20081</v>
      </c>
      <c r="D671" s="28" t="n">
        <v>20081</v>
      </c>
      <c r="E671" s="28"/>
      <c r="F671" s="28"/>
      <c r="G671" s="28"/>
      <c r="H671" s="28"/>
      <c r="I671" s="52"/>
      <c r="J671" s="23"/>
      <c r="K671" s="23"/>
      <c r="L671" s="23"/>
      <c r="M671" s="23"/>
      <c r="N671" s="23"/>
      <c r="O671" s="23"/>
      <c r="P671" s="23"/>
      <c r="Q671" s="23"/>
      <c r="R671" s="24"/>
      <c r="S671" s="23"/>
      <c r="T671" s="23"/>
      <c r="U671" s="23"/>
      <c r="V671" s="25"/>
    </row>
    <row r="672" customFormat="false" ht="15.75" hidden="false" customHeight="true" outlineLevel="0" collapsed="false">
      <c r="A672" s="29"/>
      <c r="B672" s="26" t="s">
        <v>29</v>
      </c>
      <c r="C672" s="27" t="n">
        <f aca="false">D672+E672+F672+G672+H672</f>
        <v>0</v>
      </c>
      <c r="D672" s="28"/>
      <c r="E672" s="28"/>
      <c r="F672" s="28"/>
      <c r="G672" s="28"/>
      <c r="H672" s="28"/>
      <c r="I672" s="52"/>
      <c r="J672" s="23"/>
      <c r="K672" s="23"/>
      <c r="L672" s="23"/>
      <c r="M672" s="23"/>
      <c r="N672" s="23"/>
      <c r="O672" s="23"/>
      <c r="P672" s="23"/>
      <c r="Q672" s="23"/>
      <c r="R672" s="24"/>
      <c r="S672" s="23"/>
      <c r="T672" s="23"/>
      <c r="U672" s="23"/>
      <c r="V672" s="25"/>
    </row>
    <row r="673" customFormat="false" ht="15.75" hidden="false" customHeight="true" outlineLevel="0" collapsed="false">
      <c r="A673" s="29"/>
      <c r="B673" s="26" t="s">
        <v>30</v>
      </c>
      <c r="C673" s="27" t="n">
        <f aca="false">D673+E673+F673+G673+H673</f>
        <v>0</v>
      </c>
      <c r="D673" s="28"/>
      <c r="E673" s="28"/>
      <c r="F673" s="28"/>
      <c r="G673" s="28"/>
      <c r="H673" s="28"/>
      <c r="I673" s="52"/>
      <c r="J673" s="23"/>
      <c r="K673" s="23"/>
      <c r="L673" s="23"/>
      <c r="M673" s="23"/>
      <c r="N673" s="23"/>
      <c r="O673" s="23"/>
      <c r="P673" s="23"/>
      <c r="Q673" s="23"/>
      <c r="R673" s="24"/>
      <c r="S673" s="23"/>
      <c r="T673" s="23"/>
      <c r="U673" s="23"/>
      <c r="V673" s="25"/>
    </row>
    <row r="674" customFormat="false" ht="15.75" hidden="false" customHeight="true" outlineLevel="0" collapsed="false">
      <c r="A674" s="29"/>
      <c r="B674" s="26" t="s">
        <v>31</v>
      </c>
      <c r="C674" s="27" t="n">
        <f aca="false">D674+E674+F674+G674+H674</f>
        <v>0</v>
      </c>
      <c r="D674" s="28"/>
      <c r="E674" s="28"/>
      <c r="F674" s="28"/>
      <c r="G674" s="28"/>
      <c r="H674" s="28"/>
      <c r="I674" s="52"/>
      <c r="J674" s="23"/>
      <c r="K674" s="23"/>
      <c r="L674" s="23"/>
      <c r="M674" s="23"/>
      <c r="N674" s="23"/>
      <c r="O674" s="23"/>
      <c r="P674" s="23"/>
      <c r="Q674" s="23"/>
      <c r="R674" s="24"/>
      <c r="S674" s="23"/>
      <c r="T674" s="23"/>
      <c r="U674" s="23"/>
      <c r="V674" s="25"/>
    </row>
    <row r="675" customFormat="false" ht="15.75" hidden="false" customHeight="true" outlineLevel="0" collapsed="false">
      <c r="A675" s="29" t="s">
        <v>428</v>
      </c>
      <c r="B675" s="50" t="s">
        <v>333</v>
      </c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</row>
    <row r="676" customFormat="false" ht="15.75" hidden="false" customHeight="true" outlineLevel="0" collapsed="false">
      <c r="A676" s="29"/>
      <c r="B676" s="43" t="s">
        <v>348</v>
      </c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</row>
    <row r="677" customFormat="false" ht="45" hidden="false" customHeight="true" outlineLevel="0" collapsed="false">
      <c r="A677" s="29"/>
      <c r="B677" s="26" t="s">
        <v>429</v>
      </c>
      <c r="C677" s="26"/>
      <c r="D677" s="26"/>
      <c r="E677" s="26"/>
      <c r="F677" s="26"/>
      <c r="G677" s="26"/>
      <c r="H677" s="26"/>
      <c r="I677" s="52"/>
      <c r="J677" s="23"/>
      <c r="K677" s="23" t="n">
        <v>2023</v>
      </c>
      <c r="L677" s="23" t="s">
        <v>366</v>
      </c>
      <c r="M677" s="23" t="s">
        <v>430</v>
      </c>
      <c r="N677" s="23" t="s">
        <v>353</v>
      </c>
      <c r="O677" s="23" t="s">
        <v>339</v>
      </c>
      <c r="P677" s="23" t="s">
        <v>339</v>
      </c>
      <c r="Q677" s="23" t="s">
        <v>353</v>
      </c>
      <c r="R677" s="24"/>
      <c r="S677" s="23" t="s">
        <v>42</v>
      </c>
      <c r="T677" s="23" t="s">
        <v>298</v>
      </c>
      <c r="U677" s="23" t="s">
        <v>44</v>
      </c>
      <c r="V677" s="25"/>
    </row>
    <row r="678" customFormat="false" ht="15.75" hidden="false" customHeight="true" outlineLevel="0" collapsed="false">
      <c r="A678" s="29"/>
      <c r="B678" s="26" t="s">
        <v>27</v>
      </c>
      <c r="C678" s="27" t="n">
        <f aca="false">SUM(C679:C682)</f>
        <v>14800</v>
      </c>
      <c r="D678" s="27" t="n">
        <f aca="false">SUM(D679:D682)</f>
        <v>14800</v>
      </c>
      <c r="E678" s="27" t="n">
        <f aca="false">SUM(E679:E682)</f>
        <v>0</v>
      </c>
      <c r="F678" s="27" t="n">
        <f aca="false">SUM(F679:F682)</f>
        <v>0</v>
      </c>
      <c r="G678" s="27" t="n">
        <f aca="false">SUM(G679:G682)</f>
        <v>0</v>
      </c>
      <c r="H678" s="27" t="n">
        <f aca="false">SUM(H679:H682)</f>
        <v>0</v>
      </c>
      <c r="I678" s="52"/>
      <c r="J678" s="23"/>
      <c r="K678" s="23"/>
      <c r="L678" s="23"/>
      <c r="M678" s="23"/>
      <c r="N678" s="23"/>
      <c r="O678" s="23"/>
      <c r="P678" s="23"/>
      <c r="Q678" s="23"/>
      <c r="R678" s="24"/>
      <c r="S678" s="23"/>
      <c r="T678" s="23"/>
      <c r="U678" s="23"/>
      <c r="V678" s="25"/>
    </row>
    <row r="679" customFormat="false" ht="15.75" hidden="false" customHeight="true" outlineLevel="0" collapsed="false">
      <c r="A679" s="29"/>
      <c r="B679" s="26" t="s">
        <v>28</v>
      </c>
      <c r="C679" s="27" t="n">
        <f aca="false">D679+E679+F679+G679+H679</f>
        <v>14800</v>
      </c>
      <c r="D679" s="28" t="n">
        <v>14800</v>
      </c>
      <c r="E679" s="28"/>
      <c r="F679" s="28"/>
      <c r="G679" s="28"/>
      <c r="H679" s="28"/>
      <c r="I679" s="52"/>
      <c r="J679" s="23"/>
      <c r="K679" s="23"/>
      <c r="L679" s="23"/>
      <c r="M679" s="23"/>
      <c r="N679" s="23"/>
      <c r="O679" s="23"/>
      <c r="P679" s="23"/>
      <c r="Q679" s="23"/>
      <c r="R679" s="24"/>
      <c r="S679" s="23"/>
      <c r="T679" s="23"/>
      <c r="U679" s="23"/>
      <c r="V679" s="25"/>
    </row>
    <row r="680" customFormat="false" ht="15.75" hidden="false" customHeight="true" outlineLevel="0" collapsed="false">
      <c r="A680" s="29"/>
      <c r="B680" s="26" t="s">
        <v>29</v>
      </c>
      <c r="C680" s="27" t="n">
        <f aca="false">D680+E680+F680+G680+H680</f>
        <v>0</v>
      </c>
      <c r="D680" s="28"/>
      <c r="E680" s="28"/>
      <c r="F680" s="28"/>
      <c r="G680" s="28"/>
      <c r="H680" s="28"/>
      <c r="I680" s="52"/>
      <c r="J680" s="23"/>
      <c r="K680" s="23"/>
      <c r="L680" s="23"/>
      <c r="M680" s="23"/>
      <c r="N680" s="23"/>
      <c r="O680" s="23"/>
      <c r="P680" s="23"/>
      <c r="Q680" s="23"/>
      <c r="R680" s="24"/>
      <c r="S680" s="23"/>
      <c r="T680" s="23"/>
      <c r="U680" s="23"/>
      <c r="V680" s="25"/>
    </row>
    <row r="681" customFormat="false" ht="15.75" hidden="false" customHeight="true" outlineLevel="0" collapsed="false">
      <c r="A681" s="29"/>
      <c r="B681" s="26" t="s">
        <v>30</v>
      </c>
      <c r="C681" s="27" t="n">
        <f aca="false">D681+E681+F681+G681+H681</f>
        <v>0</v>
      </c>
      <c r="D681" s="28"/>
      <c r="E681" s="28"/>
      <c r="F681" s="28"/>
      <c r="G681" s="28"/>
      <c r="H681" s="28"/>
      <c r="I681" s="52"/>
      <c r="J681" s="23"/>
      <c r="K681" s="23"/>
      <c r="L681" s="23"/>
      <c r="M681" s="23"/>
      <c r="N681" s="23"/>
      <c r="O681" s="23"/>
      <c r="P681" s="23"/>
      <c r="Q681" s="23"/>
      <c r="R681" s="24"/>
      <c r="S681" s="23"/>
      <c r="T681" s="23"/>
      <c r="U681" s="23"/>
      <c r="V681" s="25"/>
    </row>
    <row r="682" customFormat="false" ht="15.75" hidden="false" customHeight="true" outlineLevel="0" collapsed="false">
      <c r="A682" s="29"/>
      <c r="B682" s="26" t="s">
        <v>31</v>
      </c>
      <c r="C682" s="27" t="n">
        <f aca="false">D682+E682+F682+G682+H682</f>
        <v>0</v>
      </c>
      <c r="D682" s="28"/>
      <c r="E682" s="28"/>
      <c r="F682" s="28"/>
      <c r="G682" s="28"/>
      <c r="H682" s="28"/>
      <c r="I682" s="52"/>
      <c r="J682" s="23"/>
      <c r="K682" s="23"/>
      <c r="L682" s="23"/>
      <c r="M682" s="23"/>
      <c r="N682" s="23"/>
      <c r="O682" s="23"/>
      <c r="P682" s="23"/>
      <c r="Q682" s="23"/>
      <c r="R682" s="24"/>
      <c r="S682" s="23"/>
      <c r="T682" s="23"/>
      <c r="U682" s="23"/>
      <c r="V682" s="25"/>
    </row>
    <row r="683" customFormat="false" ht="15.75" hidden="false" customHeight="true" outlineLevel="0" collapsed="false">
      <c r="A683" s="29" t="s">
        <v>431</v>
      </c>
      <c r="B683" s="50" t="s">
        <v>333</v>
      </c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</row>
    <row r="684" customFormat="false" ht="15.75" hidden="false" customHeight="true" outlineLevel="0" collapsed="false">
      <c r="A684" s="29"/>
      <c r="B684" s="43" t="s">
        <v>348</v>
      </c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</row>
    <row r="685" customFormat="false" ht="45" hidden="false" customHeight="true" outlineLevel="0" collapsed="false">
      <c r="A685" s="29"/>
      <c r="B685" s="26" t="s">
        <v>432</v>
      </c>
      <c r="C685" s="26"/>
      <c r="D685" s="26"/>
      <c r="E685" s="26"/>
      <c r="F685" s="26"/>
      <c r="G685" s="26"/>
      <c r="H685" s="26"/>
      <c r="I685" s="52"/>
      <c r="J685" s="23"/>
      <c r="K685" s="23" t="n">
        <v>2023</v>
      </c>
      <c r="L685" s="23" t="s">
        <v>366</v>
      </c>
      <c r="M685" s="23" t="s">
        <v>427</v>
      </c>
      <c r="N685" s="23" t="s">
        <v>353</v>
      </c>
      <c r="O685" s="23" t="s">
        <v>339</v>
      </c>
      <c r="P685" s="23" t="s">
        <v>339</v>
      </c>
      <c r="Q685" s="23" t="s">
        <v>353</v>
      </c>
      <c r="R685" s="24"/>
      <c r="S685" s="23" t="s">
        <v>42</v>
      </c>
      <c r="T685" s="23" t="s">
        <v>298</v>
      </c>
      <c r="U685" s="23" t="s">
        <v>44</v>
      </c>
      <c r="V685" s="25"/>
    </row>
    <row r="686" customFormat="false" ht="15.75" hidden="false" customHeight="true" outlineLevel="0" collapsed="false">
      <c r="A686" s="29"/>
      <c r="B686" s="26" t="s">
        <v>27</v>
      </c>
      <c r="C686" s="27" t="n">
        <f aca="false">SUM(C687:C690)</f>
        <v>21700</v>
      </c>
      <c r="D686" s="27" t="n">
        <f aca="false">SUM(D687:D690)</f>
        <v>21700</v>
      </c>
      <c r="E686" s="27" t="n">
        <f aca="false">SUM(E687:E690)</f>
        <v>0</v>
      </c>
      <c r="F686" s="27" t="n">
        <f aca="false">SUM(F687:F690)</f>
        <v>0</v>
      </c>
      <c r="G686" s="27" t="n">
        <f aca="false">SUM(G687:G690)</f>
        <v>0</v>
      </c>
      <c r="H686" s="27" t="n">
        <f aca="false">SUM(H687:H690)</f>
        <v>0</v>
      </c>
      <c r="I686" s="52"/>
      <c r="J686" s="23"/>
      <c r="K686" s="23"/>
      <c r="L686" s="23"/>
      <c r="M686" s="23"/>
      <c r="N686" s="23"/>
      <c r="O686" s="23"/>
      <c r="P686" s="23"/>
      <c r="Q686" s="23"/>
      <c r="R686" s="24"/>
      <c r="S686" s="23"/>
      <c r="T686" s="23"/>
      <c r="U686" s="23"/>
      <c r="V686" s="25"/>
    </row>
    <row r="687" customFormat="false" ht="15.75" hidden="false" customHeight="true" outlineLevel="0" collapsed="false">
      <c r="A687" s="29"/>
      <c r="B687" s="26" t="s">
        <v>28</v>
      </c>
      <c r="C687" s="27" t="n">
        <f aca="false">D687+E687+F687+G687+H687</f>
        <v>21700</v>
      </c>
      <c r="D687" s="28" t="n">
        <v>21700</v>
      </c>
      <c r="E687" s="28"/>
      <c r="F687" s="28"/>
      <c r="G687" s="28"/>
      <c r="H687" s="28"/>
      <c r="I687" s="52"/>
      <c r="J687" s="23"/>
      <c r="K687" s="23"/>
      <c r="L687" s="23"/>
      <c r="M687" s="23"/>
      <c r="N687" s="23"/>
      <c r="O687" s="23"/>
      <c r="P687" s="23"/>
      <c r="Q687" s="23"/>
      <c r="R687" s="24"/>
      <c r="S687" s="23"/>
      <c r="T687" s="23"/>
      <c r="U687" s="23"/>
      <c r="V687" s="25"/>
    </row>
    <row r="688" customFormat="false" ht="15.75" hidden="false" customHeight="true" outlineLevel="0" collapsed="false">
      <c r="A688" s="29"/>
      <c r="B688" s="26" t="s">
        <v>29</v>
      </c>
      <c r="C688" s="27" t="n">
        <f aca="false">D688+E688+F688+G688+H688</f>
        <v>0</v>
      </c>
      <c r="D688" s="28"/>
      <c r="E688" s="28"/>
      <c r="F688" s="28"/>
      <c r="G688" s="28"/>
      <c r="H688" s="28"/>
      <c r="I688" s="52"/>
      <c r="J688" s="23"/>
      <c r="K688" s="23"/>
      <c r="L688" s="23"/>
      <c r="M688" s="23"/>
      <c r="N688" s="23"/>
      <c r="O688" s="23"/>
      <c r="P688" s="23"/>
      <c r="Q688" s="23"/>
      <c r="R688" s="24"/>
      <c r="S688" s="23"/>
      <c r="T688" s="23"/>
      <c r="U688" s="23"/>
      <c r="V688" s="25"/>
    </row>
    <row r="689" customFormat="false" ht="15.75" hidden="false" customHeight="true" outlineLevel="0" collapsed="false">
      <c r="A689" s="29"/>
      <c r="B689" s="26" t="s">
        <v>30</v>
      </c>
      <c r="C689" s="27" t="n">
        <f aca="false">D689+E689+F689+G689+H689</f>
        <v>0</v>
      </c>
      <c r="D689" s="28"/>
      <c r="E689" s="28"/>
      <c r="F689" s="28"/>
      <c r="G689" s="28"/>
      <c r="H689" s="28"/>
      <c r="I689" s="52"/>
      <c r="J689" s="23"/>
      <c r="K689" s="23"/>
      <c r="L689" s="23"/>
      <c r="M689" s="23"/>
      <c r="N689" s="23"/>
      <c r="O689" s="23"/>
      <c r="P689" s="23"/>
      <c r="Q689" s="23"/>
      <c r="R689" s="24"/>
      <c r="S689" s="23"/>
      <c r="T689" s="23"/>
      <c r="U689" s="23"/>
      <c r="V689" s="25"/>
    </row>
    <row r="690" customFormat="false" ht="15.75" hidden="false" customHeight="true" outlineLevel="0" collapsed="false">
      <c r="A690" s="29"/>
      <c r="B690" s="26" t="s">
        <v>31</v>
      </c>
      <c r="C690" s="27" t="n">
        <f aca="false">D690+E690+F690+G690+H690</f>
        <v>0</v>
      </c>
      <c r="D690" s="28"/>
      <c r="E690" s="28"/>
      <c r="F690" s="28"/>
      <c r="G690" s="28"/>
      <c r="H690" s="28"/>
      <c r="I690" s="52"/>
      <c r="J690" s="23"/>
      <c r="K690" s="23"/>
      <c r="L690" s="23"/>
      <c r="M690" s="23"/>
      <c r="N690" s="23"/>
      <c r="O690" s="23"/>
      <c r="P690" s="23"/>
      <c r="Q690" s="23"/>
      <c r="R690" s="24"/>
      <c r="S690" s="23"/>
      <c r="T690" s="23"/>
      <c r="U690" s="23"/>
      <c r="V690" s="25"/>
    </row>
    <row r="691" customFormat="false" ht="15.75" hidden="false" customHeight="true" outlineLevel="0" collapsed="false">
      <c r="A691" s="29" t="s">
        <v>433</v>
      </c>
      <c r="B691" s="50" t="s">
        <v>333</v>
      </c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</row>
    <row r="692" customFormat="false" ht="15.75" hidden="false" customHeight="true" outlineLevel="0" collapsed="false">
      <c r="A692" s="29"/>
      <c r="B692" s="43" t="s">
        <v>334</v>
      </c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</row>
    <row r="693" customFormat="false" ht="45" hidden="false" customHeight="true" outlineLevel="0" collapsed="false">
      <c r="A693" s="29"/>
      <c r="B693" s="26" t="s">
        <v>434</v>
      </c>
      <c r="C693" s="26"/>
      <c r="D693" s="26"/>
      <c r="E693" s="26"/>
      <c r="F693" s="26"/>
      <c r="G693" s="26"/>
      <c r="H693" s="26"/>
      <c r="I693" s="52"/>
      <c r="J693" s="23"/>
      <c r="K693" s="23" t="n">
        <v>2023</v>
      </c>
      <c r="L693" s="23" t="s">
        <v>169</v>
      </c>
      <c r="M693" s="23" t="s">
        <v>435</v>
      </c>
      <c r="N693" s="23" t="s">
        <v>353</v>
      </c>
      <c r="O693" s="23" t="s">
        <v>339</v>
      </c>
      <c r="P693" s="23" t="s">
        <v>339</v>
      </c>
      <c r="Q693" s="23" t="s">
        <v>353</v>
      </c>
      <c r="R693" s="24"/>
      <c r="S693" s="23" t="s">
        <v>42</v>
      </c>
      <c r="T693" s="23" t="s">
        <v>298</v>
      </c>
      <c r="U693" s="23" t="s">
        <v>44</v>
      </c>
      <c r="V693" s="25"/>
    </row>
    <row r="694" customFormat="false" ht="15.75" hidden="false" customHeight="true" outlineLevel="0" collapsed="false">
      <c r="A694" s="29"/>
      <c r="B694" s="26" t="s">
        <v>27</v>
      </c>
      <c r="C694" s="27" t="n">
        <f aca="false">SUM(C695:C698)</f>
        <v>42500</v>
      </c>
      <c r="D694" s="27" t="n">
        <f aca="false">SUM(D695:D698)</f>
        <v>42500</v>
      </c>
      <c r="E694" s="27" t="n">
        <f aca="false">SUM(E695:E698)</f>
        <v>0</v>
      </c>
      <c r="F694" s="27" t="n">
        <f aca="false">SUM(F695:F698)</f>
        <v>0</v>
      </c>
      <c r="G694" s="27" t="n">
        <f aca="false">SUM(G695:G698)</f>
        <v>0</v>
      </c>
      <c r="H694" s="27" t="n">
        <f aca="false">SUM(H695:H698)</f>
        <v>0</v>
      </c>
      <c r="I694" s="52"/>
      <c r="J694" s="23"/>
      <c r="K694" s="23"/>
      <c r="L694" s="23"/>
      <c r="M694" s="23"/>
      <c r="N694" s="23"/>
      <c r="O694" s="23"/>
      <c r="P694" s="23"/>
      <c r="Q694" s="23"/>
      <c r="R694" s="24"/>
      <c r="S694" s="23"/>
      <c r="T694" s="23"/>
      <c r="U694" s="23"/>
      <c r="V694" s="25"/>
    </row>
    <row r="695" customFormat="false" ht="15.75" hidden="false" customHeight="true" outlineLevel="0" collapsed="false">
      <c r="A695" s="29"/>
      <c r="B695" s="26" t="s">
        <v>28</v>
      </c>
      <c r="C695" s="27" t="n">
        <f aca="false">D695+E695+F695+G695+H695</f>
        <v>42500</v>
      </c>
      <c r="D695" s="28" t="n">
        <v>42500</v>
      </c>
      <c r="E695" s="28"/>
      <c r="F695" s="28"/>
      <c r="G695" s="28"/>
      <c r="H695" s="28"/>
      <c r="I695" s="52"/>
      <c r="J695" s="23"/>
      <c r="K695" s="23"/>
      <c r="L695" s="23"/>
      <c r="M695" s="23"/>
      <c r="N695" s="23"/>
      <c r="O695" s="23"/>
      <c r="P695" s="23"/>
      <c r="Q695" s="23"/>
      <c r="R695" s="24"/>
      <c r="S695" s="23"/>
      <c r="T695" s="23"/>
      <c r="U695" s="23"/>
      <c r="V695" s="25"/>
    </row>
    <row r="696" customFormat="false" ht="15.75" hidden="false" customHeight="true" outlineLevel="0" collapsed="false">
      <c r="A696" s="29"/>
      <c r="B696" s="26" t="s">
        <v>29</v>
      </c>
      <c r="C696" s="27" t="n">
        <f aca="false">D696+E696+F696+G696+H696</f>
        <v>0</v>
      </c>
      <c r="D696" s="28"/>
      <c r="E696" s="28"/>
      <c r="F696" s="28"/>
      <c r="G696" s="28"/>
      <c r="H696" s="28"/>
      <c r="I696" s="52"/>
      <c r="J696" s="23"/>
      <c r="K696" s="23"/>
      <c r="L696" s="23"/>
      <c r="M696" s="23"/>
      <c r="N696" s="23"/>
      <c r="O696" s="23"/>
      <c r="P696" s="23"/>
      <c r="Q696" s="23"/>
      <c r="R696" s="24"/>
      <c r="S696" s="23"/>
      <c r="T696" s="23"/>
      <c r="U696" s="23"/>
      <c r="V696" s="25"/>
    </row>
    <row r="697" customFormat="false" ht="15.75" hidden="false" customHeight="true" outlineLevel="0" collapsed="false">
      <c r="A697" s="29"/>
      <c r="B697" s="26" t="s">
        <v>30</v>
      </c>
      <c r="C697" s="27" t="n">
        <f aca="false">D697+E697+F697+G697+H697</f>
        <v>0</v>
      </c>
      <c r="D697" s="28"/>
      <c r="E697" s="28"/>
      <c r="F697" s="28"/>
      <c r="G697" s="28"/>
      <c r="H697" s="28"/>
      <c r="I697" s="52"/>
      <c r="J697" s="23"/>
      <c r="K697" s="23"/>
      <c r="L697" s="23"/>
      <c r="M697" s="23"/>
      <c r="N697" s="23"/>
      <c r="O697" s="23"/>
      <c r="P697" s="23"/>
      <c r="Q697" s="23"/>
      <c r="R697" s="24"/>
      <c r="S697" s="23"/>
      <c r="T697" s="23"/>
      <c r="U697" s="23"/>
      <c r="V697" s="25"/>
    </row>
    <row r="698" customFormat="false" ht="15.75" hidden="false" customHeight="true" outlineLevel="0" collapsed="false">
      <c r="A698" s="29"/>
      <c r="B698" s="26" t="s">
        <v>31</v>
      </c>
      <c r="C698" s="27" t="n">
        <f aca="false">D698+E698+F698+G698+H698</f>
        <v>0</v>
      </c>
      <c r="D698" s="28"/>
      <c r="E698" s="28"/>
      <c r="F698" s="28"/>
      <c r="G698" s="28"/>
      <c r="H698" s="28"/>
      <c r="I698" s="52"/>
      <c r="J698" s="23"/>
      <c r="K698" s="23"/>
      <c r="L698" s="23"/>
      <c r="M698" s="23"/>
      <c r="N698" s="23"/>
      <c r="O698" s="23"/>
      <c r="P698" s="23"/>
      <c r="Q698" s="23"/>
      <c r="R698" s="24"/>
      <c r="S698" s="23"/>
      <c r="T698" s="23"/>
      <c r="U698" s="23"/>
      <c r="V698" s="25"/>
    </row>
    <row r="699" customFormat="false" ht="15.75" hidden="false" customHeight="true" outlineLevel="0" collapsed="false">
      <c r="A699" s="14" t="n">
        <v>8</v>
      </c>
      <c r="B699" s="20" t="s">
        <v>436</v>
      </c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</row>
    <row r="700" customFormat="false" ht="15.75" hidden="false" customHeight="true" outlineLevel="0" collapsed="false">
      <c r="A700" s="14"/>
      <c r="B700" s="16" t="s">
        <v>27</v>
      </c>
      <c r="C700" s="17" t="n">
        <f aca="false">SUM(C701:C704)</f>
        <v>5893898.78151</v>
      </c>
      <c r="D700" s="17" t="n">
        <f aca="false">SUM(D701:D704)</f>
        <v>1436499.93595</v>
      </c>
      <c r="E700" s="17" t="n">
        <f aca="false">SUM(E701:E704)</f>
        <v>647829.75756</v>
      </c>
      <c r="F700" s="17" t="n">
        <f aca="false">SUM(F701:F704)</f>
        <v>3524569.088</v>
      </c>
      <c r="G700" s="17" t="n">
        <f aca="false">SUM(G701:G704)</f>
        <v>105000</v>
      </c>
      <c r="H700" s="17" t="n">
        <f aca="false">SUM(H701:H704)</f>
        <v>180000</v>
      </c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</row>
    <row r="701" customFormat="false" ht="15.75" hidden="false" customHeight="true" outlineLevel="0" collapsed="false">
      <c r="A701" s="14"/>
      <c r="B701" s="16" t="s">
        <v>28</v>
      </c>
      <c r="C701" s="17" t="n">
        <f aca="false">D701+E701+F701+G701+H701</f>
        <v>1395255.046</v>
      </c>
      <c r="D701" s="17" t="n">
        <f aca="false">D709+D717+D725+D733+D741+D749+D757+D765+D773+D781+D789+D797+D805</f>
        <v>791153.046</v>
      </c>
      <c r="E701" s="17" t="n">
        <f aca="false">E709+E717+E725+E733+E741+E749+E757+E765+E773+E781+E789+E797+E805</f>
        <v>201367</v>
      </c>
      <c r="F701" s="17" t="n">
        <f aca="false">F709+F717+F725+F733+F741+F749+F757+F765+F773+F781+F789+F797+F805</f>
        <v>402735</v>
      </c>
      <c r="G701" s="17" t="n">
        <f aca="false">G709+G717+G725+G733+G741+G749+G757+G765+G773+G781+G789+G797+G805</f>
        <v>0</v>
      </c>
      <c r="H701" s="17" t="n">
        <f aca="false">H709+H717+H725+H733+H741+H749+H757+H765+H773+H781+H789+H797+H805</f>
        <v>0</v>
      </c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</row>
    <row r="702" customFormat="false" ht="15.75" hidden="false" customHeight="true" outlineLevel="0" collapsed="false">
      <c r="A702" s="14"/>
      <c r="B702" s="16" t="s">
        <v>29</v>
      </c>
      <c r="C702" s="17" t="n">
        <f aca="false">D702+E702+F702+G702+H702</f>
        <v>4482892.03251</v>
      </c>
      <c r="D702" s="17" t="n">
        <f aca="false">D710+D718+D726+D734+D742+D750+D758+D766+D774+D782+D790+D798+D806</f>
        <v>640346.88995</v>
      </c>
      <c r="E702" s="17" t="n">
        <f aca="false">E710+E718+E726+E734+E742+E750+E758+E766+E774+E782+E790+E798+E806</f>
        <v>435711.05456</v>
      </c>
      <c r="F702" s="17" t="n">
        <f aca="false">F710+F718+F726+F734+F742+F750+F758+F766+F774+F782+F790+F798+F806</f>
        <v>3121834.088</v>
      </c>
      <c r="G702" s="17" t="n">
        <f aca="false">G710+G718+G726+G734+G742+G750+G758+G766+G774+G782+G790+G798+G806</f>
        <v>105000</v>
      </c>
      <c r="H702" s="17" t="n">
        <f aca="false">H710+H718+H726+H734+H742+H750+H758+H766+H774+H782+H790+H798+H806</f>
        <v>180000</v>
      </c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</row>
    <row r="703" customFormat="false" ht="15.75" hidden="false" customHeight="true" outlineLevel="0" collapsed="false">
      <c r="A703" s="14"/>
      <c r="B703" s="16" t="s">
        <v>30</v>
      </c>
      <c r="C703" s="17" t="n">
        <f aca="false">D703+E703+F703+G703+H703</f>
        <v>15751.703</v>
      </c>
      <c r="D703" s="17" t="n">
        <f aca="false">D711+D719+D727+D735+D743+D751+D759+D767+D775+D783+D791+D799+D807</f>
        <v>5000</v>
      </c>
      <c r="E703" s="17" t="n">
        <f aca="false">E711+E719+E727+E735+E743+E751+E759+E767+E775+E783+E791+E799+E807</f>
        <v>10751.703</v>
      </c>
      <c r="F703" s="17" t="n">
        <f aca="false">F711+F719+F727+F735+F743+F751+F759+F767+F775+F783+F791+F799+F807</f>
        <v>0</v>
      </c>
      <c r="G703" s="17" t="n">
        <f aca="false">G711+G719+G727+G735+G743+G751+G759+G767+G775+G783+G791+G799+G807</f>
        <v>0</v>
      </c>
      <c r="H703" s="17" t="n">
        <f aca="false">H711+H719+H727+H735+H743+H751+H759+H767+H775+H783+H791+H799+H807</f>
        <v>0</v>
      </c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</row>
    <row r="704" customFormat="false" ht="15.75" hidden="false" customHeight="true" outlineLevel="0" collapsed="false">
      <c r="A704" s="14"/>
      <c r="B704" s="16" t="s">
        <v>31</v>
      </c>
      <c r="C704" s="17" t="n">
        <f aca="false">D704+E704+F704+G704+H704</f>
        <v>0</v>
      </c>
      <c r="D704" s="17" t="n">
        <f aca="false">D712+D720+D728+D736+D744+D752+D760+D768+D776+D784+D792+D800+D808</f>
        <v>0</v>
      </c>
      <c r="E704" s="17" t="n">
        <f aca="false">E712+E720+E728+E736+E744+E752+E760+E768+E776+E784+E792+E800+E808</f>
        <v>0</v>
      </c>
      <c r="F704" s="17" t="n">
        <f aca="false">F712+F720+F728+F736+F744+F752+F760+F768+F776+F784+F792+F800+F808</f>
        <v>0</v>
      </c>
      <c r="G704" s="17" t="n">
        <f aca="false">G712+G720+G728+G736+G744+G752+G760+G768+G776+G784+G792+G800+G808</f>
        <v>0</v>
      </c>
      <c r="H704" s="17" t="n">
        <f aca="false">H712+H720+H728+H736+H744+H752+H760+H768+H776+H784+H792+H800+H808</f>
        <v>0</v>
      </c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</row>
    <row r="705" customFormat="false" ht="15.75" hidden="false" customHeight="true" outlineLevel="0" collapsed="false">
      <c r="A705" s="29" t="s">
        <v>437</v>
      </c>
      <c r="B705" s="56" t="s">
        <v>438</v>
      </c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</row>
    <row r="706" customFormat="false" ht="15.75" hidden="false" customHeight="true" outlineLevel="0" collapsed="false">
      <c r="A706" s="29"/>
      <c r="B706" s="33" t="s">
        <v>439</v>
      </c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</row>
    <row r="707" s="60" customFormat="true" ht="45" hidden="false" customHeight="true" outlineLevel="0" collapsed="false">
      <c r="A707" s="29"/>
      <c r="B707" s="57" t="s">
        <v>440</v>
      </c>
      <c r="C707" s="57"/>
      <c r="D707" s="57"/>
      <c r="E707" s="57"/>
      <c r="F707" s="57"/>
      <c r="G707" s="57"/>
      <c r="H707" s="57"/>
      <c r="I707" s="58"/>
      <c r="J707" s="23" t="s">
        <v>21</v>
      </c>
      <c r="K707" s="23"/>
      <c r="L707" s="23" t="s">
        <v>57</v>
      </c>
      <c r="M707" s="23" t="s">
        <v>441</v>
      </c>
      <c r="N707" s="23" t="s">
        <v>438</v>
      </c>
      <c r="O707" s="23" t="s">
        <v>442</v>
      </c>
      <c r="P707" s="23" t="s">
        <v>442</v>
      </c>
      <c r="Q707" s="23" t="s">
        <v>442</v>
      </c>
      <c r="R707" s="59" t="n">
        <f aca="false">C708</f>
        <v>350000</v>
      </c>
      <c r="S707" s="23" t="s">
        <v>42</v>
      </c>
      <c r="T707" s="23" t="s">
        <v>112</v>
      </c>
      <c r="U707" s="23" t="s">
        <v>44</v>
      </c>
      <c r="V707" s="25"/>
    </row>
    <row r="708" customFormat="false" ht="15.75" hidden="false" customHeight="true" outlineLevel="0" collapsed="false">
      <c r="A708" s="29"/>
      <c r="B708" s="61" t="s">
        <v>27</v>
      </c>
      <c r="C708" s="27" t="n">
        <f aca="false">SUM(C709:C712)</f>
        <v>350000</v>
      </c>
      <c r="D708" s="27" t="n">
        <f aca="false">SUM(D709:D712)</f>
        <v>100000</v>
      </c>
      <c r="E708" s="27" t="n">
        <f aca="false">SUM(E709:E712)</f>
        <v>0</v>
      </c>
      <c r="F708" s="27" t="n">
        <f aca="false">SUM(F709:F712)</f>
        <v>0</v>
      </c>
      <c r="G708" s="27" t="n">
        <f aca="false">SUM(G709:G712)</f>
        <v>70000</v>
      </c>
      <c r="H708" s="27" t="n">
        <f aca="false">SUM(H709:H712)</f>
        <v>180000</v>
      </c>
      <c r="I708" s="58"/>
      <c r="J708" s="23"/>
      <c r="K708" s="23"/>
      <c r="L708" s="23"/>
      <c r="M708" s="23"/>
      <c r="N708" s="23"/>
      <c r="O708" s="23"/>
      <c r="P708" s="23"/>
      <c r="Q708" s="23"/>
      <c r="R708" s="59"/>
      <c r="S708" s="23"/>
      <c r="T708" s="23"/>
      <c r="U708" s="23"/>
      <c r="V708" s="25"/>
    </row>
    <row r="709" customFormat="false" ht="15.75" hidden="false" customHeight="true" outlineLevel="0" collapsed="false">
      <c r="A709" s="29"/>
      <c r="B709" s="61" t="s">
        <v>28</v>
      </c>
      <c r="C709" s="27" t="n">
        <f aca="false">SUM(D709:H709)</f>
        <v>0</v>
      </c>
      <c r="D709" s="28"/>
      <c r="E709" s="28"/>
      <c r="F709" s="28"/>
      <c r="G709" s="28"/>
      <c r="H709" s="28"/>
      <c r="I709" s="58"/>
      <c r="J709" s="23"/>
      <c r="K709" s="23"/>
      <c r="L709" s="23"/>
      <c r="M709" s="23"/>
      <c r="N709" s="23"/>
      <c r="O709" s="23"/>
      <c r="P709" s="23"/>
      <c r="Q709" s="23"/>
      <c r="R709" s="59"/>
      <c r="S709" s="23"/>
      <c r="T709" s="23"/>
      <c r="U709" s="23"/>
      <c r="V709" s="25"/>
    </row>
    <row r="710" customFormat="false" ht="15.75" hidden="false" customHeight="true" outlineLevel="0" collapsed="false">
      <c r="A710" s="29"/>
      <c r="B710" s="61" t="s">
        <v>29</v>
      </c>
      <c r="C710" s="27" t="n">
        <f aca="false">SUM(D710:H710)</f>
        <v>350000</v>
      </c>
      <c r="D710" s="28" t="n">
        <v>100000</v>
      </c>
      <c r="E710" s="28"/>
      <c r="F710" s="28"/>
      <c r="G710" s="28" t="n">
        <v>70000</v>
      </c>
      <c r="H710" s="28" t="n">
        <v>180000</v>
      </c>
      <c r="I710" s="58"/>
      <c r="J710" s="23"/>
      <c r="K710" s="23"/>
      <c r="L710" s="23"/>
      <c r="M710" s="23"/>
      <c r="N710" s="23"/>
      <c r="O710" s="23"/>
      <c r="P710" s="23"/>
      <c r="Q710" s="23"/>
      <c r="R710" s="59"/>
      <c r="S710" s="23"/>
      <c r="T710" s="23"/>
      <c r="U710" s="23"/>
      <c r="V710" s="25"/>
    </row>
    <row r="711" customFormat="false" ht="15.75" hidden="false" customHeight="true" outlineLevel="0" collapsed="false">
      <c r="A711" s="29"/>
      <c r="B711" s="61" t="s">
        <v>30</v>
      </c>
      <c r="C711" s="27" t="n">
        <f aca="false">SUM(D711:H711)</f>
        <v>0</v>
      </c>
      <c r="D711" s="28"/>
      <c r="E711" s="28"/>
      <c r="F711" s="28"/>
      <c r="G711" s="28"/>
      <c r="H711" s="28"/>
      <c r="I711" s="58"/>
      <c r="J711" s="23"/>
      <c r="K711" s="23"/>
      <c r="L711" s="23"/>
      <c r="M711" s="23"/>
      <c r="N711" s="23"/>
      <c r="O711" s="23"/>
      <c r="P711" s="23"/>
      <c r="Q711" s="23"/>
      <c r="R711" s="59"/>
      <c r="S711" s="23"/>
      <c r="T711" s="23"/>
      <c r="U711" s="23"/>
      <c r="V711" s="25"/>
    </row>
    <row r="712" customFormat="false" ht="15.75" hidden="false" customHeight="true" outlineLevel="0" collapsed="false">
      <c r="A712" s="29"/>
      <c r="B712" s="61" t="s">
        <v>31</v>
      </c>
      <c r="C712" s="27" t="n">
        <f aca="false">SUM(D712:H712)</f>
        <v>0</v>
      </c>
      <c r="D712" s="28"/>
      <c r="E712" s="28"/>
      <c r="F712" s="28"/>
      <c r="G712" s="28"/>
      <c r="H712" s="28"/>
      <c r="I712" s="58"/>
      <c r="J712" s="23"/>
      <c r="K712" s="23"/>
      <c r="L712" s="23"/>
      <c r="M712" s="23"/>
      <c r="N712" s="23"/>
      <c r="O712" s="23"/>
      <c r="P712" s="23"/>
      <c r="Q712" s="23"/>
      <c r="R712" s="59"/>
      <c r="S712" s="23"/>
      <c r="T712" s="23"/>
      <c r="U712" s="23"/>
      <c r="V712" s="25"/>
    </row>
    <row r="713" customFormat="false" ht="15.75" hidden="false" customHeight="true" outlineLevel="0" collapsed="false">
      <c r="A713" s="29" t="s">
        <v>443</v>
      </c>
      <c r="B713" s="62" t="s">
        <v>438</v>
      </c>
      <c r="C713" s="62"/>
      <c r="D713" s="62"/>
      <c r="E713" s="62"/>
      <c r="F713" s="62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</row>
    <row r="714" customFormat="false" ht="15.75" hidden="false" customHeight="true" outlineLevel="0" collapsed="false">
      <c r="A714" s="29"/>
      <c r="B714" s="33" t="s">
        <v>439</v>
      </c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</row>
    <row r="715" s="60" customFormat="true" ht="45" hidden="false" customHeight="true" outlineLevel="0" collapsed="false">
      <c r="A715" s="29"/>
      <c r="B715" s="63" t="s">
        <v>444</v>
      </c>
      <c r="C715" s="63"/>
      <c r="D715" s="63"/>
      <c r="E715" s="63"/>
      <c r="F715" s="63"/>
      <c r="G715" s="63"/>
      <c r="H715" s="63"/>
      <c r="I715" s="64"/>
      <c r="J715" s="36" t="s">
        <v>21</v>
      </c>
      <c r="K715" s="36"/>
      <c r="L715" s="36" t="s">
        <v>57</v>
      </c>
      <c r="M715" s="36" t="s">
        <v>445</v>
      </c>
      <c r="N715" s="36" t="s">
        <v>438</v>
      </c>
      <c r="O715" s="36" t="s">
        <v>442</v>
      </c>
      <c r="P715" s="36" t="s">
        <v>442</v>
      </c>
      <c r="Q715" s="36" t="s">
        <v>442</v>
      </c>
      <c r="R715" s="65" t="n">
        <v>495000</v>
      </c>
      <c r="S715" s="36" t="s">
        <v>42</v>
      </c>
      <c r="T715" s="36" t="s">
        <v>76</v>
      </c>
      <c r="U715" s="36" t="s">
        <v>99</v>
      </c>
      <c r="V715" s="37"/>
    </row>
    <row r="716" customFormat="false" ht="15.75" hidden="false" customHeight="true" outlineLevel="0" collapsed="false">
      <c r="A716" s="29"/>
      <c r="B716" s="61" t="s">
        <v>27</v>
      </c>
      <c r="C716" s="27" t="n">
        <f aca="false">SUM(C717:C720)</f>
        <v>165000</v>
      </c>
      <c r="D716" s="27" t="n">
        <f aca="false">SUM(D717:D720)</f>
        <v>165000</v>
      </c>
      <c r="E716" s="27" t="n">
        <f aca="false">SUM(E717:E720)</f>
        <v>0</v>
      </c>
      <c r="F716" s="27" t="n">
        <f aca="false">SUM(F717:F720)</f>
        <v>0</v>
      </c>
      <c r="G716" s="27" t="n">
        <f aca="false">SUM(G717:G720)</f>
        <v>0</v>
      </c>
      <c r="H716" s="27" t="n">
        <f aca="false">SUM(H717:H720)</f>
        <v>0</v>
      </c>
      <c r="I716" s="64"/>
      <c r="J716" s="36"/>
      <c r="K716" s="36"/>
      <c r="L716" s="36"/>
      <c r="M716" s="36"/>
      <c r="N716" s="36"/>
      <c r="O716" s="36"/>
      <c r="P716" s="36"/>
      <c r="Q716" s="36"/>
      <c r="R716" s="65"/>
      <c r="S716" s="36"/>
      <c r="T716" s="36"/>
      <c r="U716" s="36"/>
      <c r="V716" s="37"/>
    </row>
    <row r="717" customFormat="false" ht="15.75" hidden="false" customHeight="true" outlineLevel="0" collapsed="false">
      <c r="A717" s="29"/>
      <c r="B717" s="61" t="s">
        <v>28</v>
      </c>
      <c r="C717" s="27" t="n">
        <f aca="false">SUM(D717:H717)</f>
        <v>0</v>
      </c>
      <c r="D717" s="28"/>
      <c r="E717" s="28"/>
      <c r="F717" s="28"/>
      <c r="G717" s="28"/>
      <c r="H717" s="28"/>
      <c r="I717" s="64"/>
      <c r="J717" s="36"/>
      <c r="K717" s="36"/>
      <c r="L717" s="36"/>
      <c r="M717" s="36"/>
      <c r="N717" s="36"/>
      <c r="O717" s="36"/>
      <c r="P717" s="36"/>
      <c r="Q717" s="36"/>
      <c r="R717" s="65"/>
      <c r="S717" s="36"/>
      <c r="T717" s="36"/>
      <c r="U717" s="36"/>
      <c r="V717" s="37"/>
    </row>
    <row r="718" customFormat="false" ht="15.75" hidden="false" customHeight="true" outlineLevel="0" collapsed="false">
      <c r="A718" s="29"/>
      <c r="B718" s="61" t="s">
        <v>29</v>
      </c>
      <c r="C718" s="27" t="n">
        <f aca="false">SUM(D718:H718)</f>
        <v>165000</v>
      </c>
      <c r="D718" s="28" t="n">
        <v>165000</v>
      </c>
      <c r="E718" s="28"/>
      <c r="F718" s="28"/>
      <c r="G718" s="28"/>
      <c r="H718" s="28"/>
      <c r="I718" s="64"/>
      <c r="J718" s="36"/>
      <c r="K718" s="36"/>
      <c r="L718" s="36"/>
      <c r="M718" s="36"/>
      <c r="N718" s="36"/>
      <c r="O718" s="36"/>
      <c r="P718" s="36"/>
      <c r="Q718" s="36"/>
      <c r="R718" s="65"/>
      <c r="S718" s="36"/>
      <c r="T718" s="36"/>
      <c r="U718" s="36"/>
      <c r="V718" s="37"/>
    </row>
    <row r="719" customFormat="false" ht="15.75" hidden="false" customHeight="true" outlineLevel="0" collapsed="false">
      <c r="A719" s="29"/>
      <c r="B719" s="61" t="s">
        <v>30</v>
      </c>
      <c r="C719" s="27" t="n">
        <f aca="false">SUM(D719:H719)</f>
        <v>0</v>
      </c>
      <c r="D719" s="28"/>
      <c r="E719" s="28"/>
      <c r="F719" s="28"/>
      <c r="G719" s="28"/>
      <c r="H719" s="28"/>
      <c r="I719" s="64"/>
      <c r="J719" s="36"/>
      <c r="K719" s="36"/>
      <c r="L719" s="36"/>
      <c r="M719" s="36"/>
      <c r="N719" s="36"/>
      <c r="O719" s="36"/>
      <c r="P719" s="36"/>
      <c r="Q719" s="36"/>
      <c r="R719" s="65"/>
      <c r="S719" s="36"/>
      <c r="T719" s="36"/>
      <c r="U719" s="36"/>
      <c r="V719" s="37"/>
    </row>
    <row r="720" customFormat="false" ht="15.75" hidden="false" customHeight="true" outlineLevel="0" collapsed="false">
      <c r="A720" s="29"/>
      <c r="B720" s="66" t="s">
        <v>31</v>
      </c>
      <c r="C720" s="27" t="n">
        <f aca="false">SUM(D720:H720)</f>
        <v>0</v>
      </c>
      <c r="D720" s="67"/>
      <c r="E720" s="67"/>
      <c r="F720" s="67"/>
      <c r="G720" s="67"/>
      <c r="H720" s="67"/>
      <c r="I720" s="64"/>
      <c r="J720" s="36"/>
      <c r="K720" s="36"/>
      <c r="L720" s="36"/>
      <c r="M720" s="36"/>
      <c r="N720" s="36"/>
      <c r="O720" s="36"/>
      <c r="P720" s="36"/>
      <c r="Q720" s="36"/>
      <c r="R720" s="65"/>
      <c r="S720" s="36"/>
      <c r="T720" s="36"/>
      <c r="U720" s="36"/>
      <c r="V720" s="37"/>
    </row>
    <row r="721" customFormat="false" ht="15.75" hidden="false" customHeight="true" outlineLevel="0" collapsed="false">
      <c r="A721" s="29" t="s">
        <v>446</v>
      </c>
      <c r="B721" s="62" t="s">
        <v>438</v>
      </c>
      <c r="C721" s="62"/>
      <c r="D721" s="62"/>
      <c r="E721" s="62"/>
      <c r="F721" s="62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</row>
    <row r="722" customFormat="false" ht="15.75" hidden="false" customHeight="true" outlineLevel="0" collapsed="false">
      <c r="A722" s="29"/>
      <c r="B722" s="33" t="s">
        <v>447</v>
      </c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</row>
    <row r="723" s="60" customFormat="true" ht="45" hidden="false" customHeight="true" outlineLevel="0" collapsed="false">
      <c r="A723" s="29"/>
      <c r="B723" s="21" t="s">
        <v>448</v>
      </c>
      <c r="C723" s="21"/>
      <c r="D723" s="21"/>
      <c r="E723" s="21"/>
      <c r="F723" s="21"/>
      <c r="G723" s="21"/>
      <c r="H723" s="21"/>
      <c r="I723" s="40" t="s">
        <v>449</v>
      </c>
      <c r="J723" s="36" t="s">
        <v>21</v>
      </c>
      <c r="K723" s="36" t="s">
        <v>450</v>
      </c>
      <c r="L723" s="36" t="s">
        <v>37</v>
      </c>
      <c r="M723" s="36" t="s">
        <v>451</v>
      </c>
      <c r="N723" s="36" t="s">
        <v>452</v>
      </c>
      <c r="O723" s="36" t="s">
        <v>438</v>
      </c>
      <c r="P723" s="36" t="s">
        <v>452</v>
      </c>
      <c r="Q723" s="36" t="s">
        <v>452</v>
      </c>
      <c r="R723" s="36" t="s">
        <v>453</v>
      </c>
      <c r="S723" s="36" t="s">
        <v>42</v>
      </c>
      <c r="T723" s="36" t="s">
        <v>61</v>
      </c>
      <c r="U723" s="36" t="s">
        <v>99</v>
      </c>
      <c r="V723" s="37" t="s">
        <v>454</v>
      </c>
    </row>
    <row r="724" customFormat="false" ht="15.75" hidden="false" customHeight="true" outlineLevel="0" collapsed="false">
      <c r="A724" s="29"/>
      <c r="B724" s="68" t="s">
        <v>27</v>
      </c>
      <c r="C724" s="27" t="n">
        <f aca="false">SUM(C725:C728)</f>
        <v>437728.233</v>
      </c>
      <c r="D724" s="27" t="n">
        <f aca="false">SUM(D725:D728)</f>
        <v>437728.233</v>
      </c>
      <c r="E724" s="27" t="n">
        <f aca="false">SUM(E725:E728)</f>
        <v>0</v>
      </c>
      <c r="F724" s="27" t="n">
        <f aca="false">SUM(F725:F728)</f>
        <v>0</v>
      </c>
      <c r="G724" s="27" t="n">
        <f aca="false">SUM(G725:G728)</f>
        <v>0</v>
      </c>
      <c r="H724" s="27" t="n">
        <f aca="false">SUM(H725:H728)</f>
        <v>0</v>
      </c>
      <c r="I724" s="40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7"/>
    </row>
    <row r="725" customFormat="false" ht="15.75" hidden="false" customHeight="true" outlineLevel="0" collapsed="false">
      <c r="A725" s="29"/>
      <c r="B725" s="68" t="s">
        <v>28</v>
      </c>
      <c r="C725" s="27" t="n">
        <f aca="false">D725+E725+F725+G725+H725</f>
        <v>210489.1</v>
      </c>
      <c r="D725" s="28" t="n">
        <v>210489.1</v>
      </c>
      <c r="E725" s="28"/>
      <c r="F725" s="28"/>
      <c r="G725" s="28"/>
      <c r="H725" s="28"/>
      <c r="I725" s="40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7"/>
    </row>
    <row r="726" customFormat="false" ht="15.75" hidden="false" customHeight="true" outlineLevel="0" collapsed="false">
      <c r="A726" s="29"/>
      <c r="B726" s="68" t="s">
        <v>29</v>
      </c>
      <c r="C726" s="27" t="n">
        <f aca="false">D726+E726+F726+G726+H726</f>
        <v>227239.133</v>
      </c>
      <c r="D726" s="28" t="n">
        <v>227239.133</v>
      </c>
      <c r="E726" s="28"/>
      <c r="F726" s="28"/>
      <c r="G726" s="28"/>
      <c r="H726" s="28"/>
      <c r="I726" s="40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7"/>
    </row>
    <row r="727" customFormat="false" ht="15.75" hidden="false" customHeight="true" outlineLevel="0" collapsed="false">
      <c r="A727" s="29"/>
      <c r="B727" s="68" t="s">
        <v>30</v>
      </c>
      <c r="C727" s="27" t="n">
        <f aca="false">D727+E727+F727+G727+H727</f>
        <v>0</v>
      </c>
      <c r="D727" s="28"/>
      <c r="E727" s="28"/>
      <c r="F727" s="28"/>
      <c r="G727" s="28"/>
      <c r="H727" s="28"/>
      <c r="I727" s="40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7"/>
    </row>
    <row r="728" customFormat="false" ht="15.75" hidden="false" customHeight="true" outlineLevel="0" collapsed="false">
      <c r="A728" s="29"/>
      <c r="B728" s="68" t="s">
        <v>31</v>
      </c>
      <c r="C728" s="27" t="n">
        <f aca="false">D728+E728+F728+G728+H728</f>
        <v>0</v>
      </c>
      <c r="D728" s="28"/>
      <c r="E728" s="28"/>
      <c r="F728" s="28"/>
      <c r="G728" s="28"/>
      <c r="H728" s="28"/>
      <c r="I728" s="40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7"/>
    </row>
    <row r="729" customFormat="false" ht="15.75" hidden="false" customHeight="true" outlineLevel="0" collapsed="false">
      <c r="A729" s="29" t="s">
        <v>455</v>
      </c>
      <c r="B729" s="62" t="s">
        <v>438</v>
      </c>
      <c r="C729" s="62"/>
      <c r="D729" s="62"/>
      <c r="E729" s="62"/>
      <c r="F729" s="62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</row>
    <row r="730" customFormat="false" ht="15.75" hidden="false" customHeight="true" outlineLevel="0" collapsed="false">
      <c r="A730" s="29"/>
      <c r="B730" s="33" t="s">
        <v>447</v>
      </c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</row>
    <row r="731" s="60" customFormat="true" ht="45" hidden="false" customHeight="true" outlineLevel="0" collapsed="false">
      <c r="A731" s="29"/>
      <c r="B731" s="21" t="s">
        <v>456</v>
      </c>
      <c r="C731" s="21"/>
      <c r="D731" s="21"/>
      <c r="E731" s="21"/>
      <c r="F731" s="21"/>
      <c r="G731" s="21"/>
      <c r="H731" s="21"/>
      <c r="I731" s="40" t="s">
        <v>457</v>
      </c>
      <c r="J731" s="36" t="s">
        <v>23</v>
      </c>
      <c r="K731" s="36" t="s">
        <v>450</v>
      </c>
      <c r="L731" s="36" t="s">
        <v>37</v>
      </c>
      <c r="M731" s="36" t="s">
        <v>458</v>
      </c>
      <c r="N731" s="36" t="s">
        <v>452</v>
      </c>
      <c r="O731" s="36" t="s">
        <v>438</v>
      </c>
      <c r="P731" s="36" t="s">
        <v>452</v>
      </c>
      <c r="Q731" s="36" t="s">
        <v>452</v>
      </c>
      <c r="R731" s="36" t="s">
        <v>459</v>
      </c>
      <c r="S731" s="36" t="s">
        <v>42</v>
      </c>
      <c r="T731" s="36" t="s">
        <v>61</v>
      </c>
      <c r="U731" s="36" t="s">
        <v>99</v>
      </c>
      <c r="V731" s="37" t="s">
        <v>454</v>
      </c>
    </row>
    <row r="732" customFormat="false" ht="15.75" hidden="false" customHeight="true" outlineLevel="0" collapsed="false">
      <c r="A732" s="29"/>
      <c r="B732" s="68" t="s">
        <v>27</v>
      </c>
      <c r="C732" s="27" t="n">
        <f aca="false">SUM(C733:C736)</f>
        <v>3126031.557</v>
      </c>
      <c r="D732" s="27" t="n">
        <f aca="false">SUM(D733:D736)</f>
        <v>6796.44444</v>
      </c>
      <c r="E732" s="27" t="n">
        <f aca="false">SUM(E733:E736)</f>
        <v>298194.02456</v>
      </c>
      <c r="F732" s="27" t="n">
        <f aca="false">SUM(F733:F736)</f>
        <v>2821041.088</v>
      </c>
      <c r="G732" s="27" t="n">
        <f aca="false">SUM(G733:G736)</f>
        <v>0</v>
      </c>
      <c r="H732" s="27" t="n">
        <f aca="false">SUM(H733:H736)</f>
        <v>0</v>
      </c>
      <c r="I732" s="40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7"/>
    </row>
    <row r="733" customFormat="false" ht="15.75" hidden="false" customHeight="true" outlineLevel="0" collapsed="false">
      <c r="A733" s="29"/>
      <c r="B733" s="68" t="s">
        <v>28</v>
      </c>
      <c r="C733" s="27" t="n">
        <f aca="false">D733+E733+F733+G733+H733</f>
        <v>0</v>
      </c>
      <c r="D733" s="28"/>
      <c r="E733" s="28"/>
      <c r="F733" s="28"/>
      <c r="G733" s="28"/>
      <c r="H733" s="28"/>
      <c r="I733" s="40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7"/>
    </row>
    <row r="734" customFormat="false" ht="15.75" hidden="false" customHeight="true" outlineLevel="0" collapsed="false">
      <c r="A734" s="29"/>
      <c r="B734" s="68" t="s">
        <v>29</v>
      </c>
      <c r="C734" s="27" t="n">
        <f aca="false">D734+E734+F734+G734+H734</f>
        <v>3126031.557</v>
      </c>
      <c r="D734" s="28" t="n">
        <v>6796.44444</v>
      </c>
      <c r="E734" s="28" t="n">
        <v>298194.02456</v>
      </c>
      <c r="F734" s="28" t="n">
        <v>2821041.088</v>
      </c>
      <c r="G734" s="28"/>
      <c r="H734" s="28"/>
      <c r="I734" s="40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7"/>
    </row>
    <row r="735" customFormat="false" ht="15.75" hidden="false" customHeight="true" outlineLevel="0" collapsed="false">
      <c r="A735" s="29"/>
      <c r="B735" s="68" t="s">
        <v>30</v>
      </c>
      <c r="C735" s="27" t="n">
        <f aca="false">D735+E735+F735+G735+H735</f>
        <v>0</v>
      </c>
      <c r="D735" s="28"/>
      <c r="E735" s="28"/>
      <c r="F735" s="28"/>
      <c r="G735" s="28"/>
      <c r="H735" s="28"/>
      <c r="I735" s="40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7"/>
    </row>
    <row r="736" customFormat="false" ht="15.75" hidden="false" customHeight="true" outlineLevel="0" collapsed="false">
      <c r="A736" s="29"/>
      <c r="B736" s="68" t="s">
        <v>31</v>
      </c>
      <c r="C736" s="27" t="n">
        <f aca="false">D736+E736+F736+G736+H736</f>
        <v>0</v>
      </c>
      <c r="D736" s="28"/>
      <c r="E736" s="28"/>
      <c r="F736" s="28"/>
      <c r="G736" s="28"/>
      <c r="H736" s="28"/>
      <c r="I736" s="40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7"/>
    </row>
    <row r="737" customFormat="false" ht="15.75" hidden="false" customHeight="true" outlineLevel="0" collapsed="false">
      <c r="A737" s="29" t="s">
        <v>460</v>
      </c>
      <c r="B737" s="62" t="s">
        <v>438</v>
      </c>
      <c r="C737" s="62"/>
      <c r="D737" s="62"/>
      <c r="E737" s="62"/>
      <c r="F737" s="62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</row>
    <row r="738" customFormat="false" ht="15.75" hidden="false" customHeight="true" outlineLevel="0" collapsed="false">
      <c r="A738" s="29"/>
      <c r="B738" s="33" t="s">
        <v>447</v>
      </c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</row>
    <row r="739" s="60" customFormat="true" ht="45" hidden="false" customHeight="true" outlineLevel="0" collapsed="false">
      <c r="A739" s="29"/>
      <c r="B739" s="21" t="s">
        <v>461</v>
      </c>
      <c r="C739" s="21"/>
      <c r="D739" s="21"/>
      <c r="E739" s="21"/>
      <c r="F739" s="21"/>
      <c r="G739" s="21"/>
      <c r="H739" s="21"/>
      <c r="I739" s="40"/>
      <c r="J739" s="36" t="s">
        <v>21</v>
      </c>
      <c r="K739" s="36" t="s">
        <v>462</v>
      </c>
      <c r="L739" s="36" t="s">
        <v>37</v>
      </c>
      <c r="M739" s="36" t="s">
        <v>463</v>
      </c>
      <c r="N739" s="36" t="s">
        <v>452</v>
      </c>
      <c r="O739" s="36" t="s">
        <v>438</v>
      </c>
      <c r="P739" s="36" t="s">
        <v>452</v>
      </c>
      <c r="Q739" s="36" t="s">
        <v>452</v>
      </c>
      <c r="R739" s="36" t="s">
        <v>464</v>
      </c>
      <c r="S739" s="36" t="s">
        <v>42</v>
      </c>
      <c r="T739" s="36" t="s">
        <v>61</v>
      </c>
      <c r="U739" s="36" t="s">
        <v>99</v>
      </c>
      <c r="V739" s="37" t="s">
        <v>465</v>
      </c>
    </row>
    <row r="740" customFormat="false" ht="15.75" hidden="false" customHeight="true" outlineLevel="0" collapsed="false">
      <c r="A740" s="29"/>
      <c r="B740" s="68" t="s">
        <v>27</v>
      </c>
      <c r="C740" s="27" t="n">
        <f aca="false">SUM(C741:C744)</f>
        <v>546474.24</v>
      </c>
      <c r="D740" s="27" t="n">
        <f aca="false">SUM(D741:D744)</f>
        <v>546474.24</v>
      </c>
      <c r="E740" s="27" t="n">
        <f aca="false">SUM(E741:E744)</f>
        <v>0</v>
      </c>
      <c r="F740" s="27" t="n">
        <f aca="false">SUM(F741:F744)</f>
        <v>0</v>
      </c>
      <c r="G740" s="27" t="n">
        <f aca="false">SUM(G741:G744)</f>
        <v>0</v>
      </c>
      <c r="H740" s="27" t="n">
        <f aca="false">SUM(H741:H744)</f>
        <v>0</v>
      </c>
      <c r="I740" s="40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7"/>
    </row>
    <row r="741" customFormat="false" ht="15.75" hidden="false" customHeight="true" outlineLevel="0" collapsed="false">
      <c r="A741" s="29"/>
      <c r="B741" s="68" t="s">
        <v>28</v>
      </c>
      <c r="C741" s="27" t="n">
        <f aca="false">D741+E741+F741+G741+H741</f>
        <v>495663.946</v>
      </c>
      <c r="D741" s="28" t="n">
        <v>495663.946</v>
      </c>
      <c r="E741" s="28"/>
      <c r="F741" s="28"/>
      <c r="G741" s="28"/>
      <c r="H741" s="28"/>
      <c r="I741" s="40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7"/>
    </row>
    <row r="742" customFormat="false" ht="15.75" hidden="false" customHeight="true" outlineLevel="0" collapsed="false">
      <c r="A742" s="29"/>
      <c r="B742" s="68" t="s">
        <v>29</v>
      </c>
      <c r="C742" s="27" t="n">
        <f aca="false">D742+E742+F742+G742+H742</f>
        <v>50810.294</v>
      </c>
      <c r="D742" s="28" t="n">
        <v>50810.294</v>
      </c>
      <c r="E742" s="28"/>
      <c r="F742" s="28"/>
      <c r="G742" s="28"/>
      <c r="H742" s="28"/>
      <c r="I742" s="40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7"/>
    </row>
    <row r="743" customFormat="false" ht="15.75" hidden="false" customHeight="true" outlineLevel="0" collapsed="false">
      <c r="A743" s="29"/>
      <c r="B743" s="68" t="s">
        <v>30</v>
      </c>
      <c r="C743" s="27" t="n">
        <f aca="false">D743+E743+F743+G743+H743</f>
        <v>0</v>
      </c>
      <c r="D743" s="28"/>
      <c r="E743" s="28"/>
      <c r="F743" s="28"/>
      <c r="G743" s="28"/>
      <c r="H743" s="28"/>
      <c r="I743" s="40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7"/>
    </row>
    <row r="744" customFormat="false" ht="15.75" hidden="false" customHeight="true" outlineLevel="0" collapsed="false">
      <c r="A744" s="29"/>
      <c r="B744" s="68" t="s">
        <v>31</v>
      </c>
      <c r="C744" s="27" t="n">
        <f aca="false">D744+E744+F744+G744+H744</f>
        <v>0</v>
      </c>
      <c r="D744" s="28"/>
      <c r="E744" s="28"/>
      <c r="F744" s="28"/>
      <c r="G744" s="28"/>
      <c r="H744" s="28"/>
      <c r="I744" s="40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7"/>
    </row>
    <row r="745" customFormat="false" ht="15.75" hidden="false" customHeight="true" outlineLevel="0" collapsed="false">
      <c r="A745" s="29" t="s">
        <v>466</v>
      </c>
      <c r="B745" s="62" t="s">
        <v>438</v>
      </c>
      <c r="C745" s="62"/>
      <c r="D745" s="62"/>
      <c r="E745" s="62"/>
      <c r="F745" s="62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</row>
    <row r="746" customFormat="false" ht="15.75" hidden="false" customHeight="true" outlineLevel="0" collapsed="false">
      <c r="A746" s="29"/>
      <c r="B746" s="33" t="s">
        <v>447</v>
      </c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</row>
    <row r="747" s="60" customFormat="true" ht="45" hidden="false" customHeight="true" outlineLevel="0" collapsed="false">
      <c r="A747" s="29"/>
      <c r="B747" s="21" t="s">
        <v>467</v>
      </c>
      <c r="C747" s="21"/>
      <c r="D747" s="21"/>
      <c r="E747" s="21"/>
      <c r="F747" s="21"/>
      <c r="G747" s="21"/>
      <c r="H747" s="21"/>
      <c r="I747" s="40"/>
      <c r="J747" s="36" t="s">
        <v>21</v>
      </c>
      <c r="K747" s="36" t="s">
        <v>462</v>
      </c>
      <c r="L747" s="36" t="s">
        <v>37</v>
      </c>
      <c r="M747" s="36" t="s">
        <v>468</v>
      </c>
      <c r="N747" s="36" t="s">
        <v>452</v>
      </c>
      <c r="O747" s="36" t="s">
        <v>438</v>
      </c>
      <c r="P747" s="36" t="s">
        <v>452</v>
      </c>
      <c r="Q747" s="36" t="s">
        <v>452</v>
      </c>
      <c r="R747" s="36" t="s">
        <v>469</v>
      </c>
      <c r="S747" s="36" t="s">
        <v>42</v>
      </c>
      <c r="T747" s="36" t="s">
        <v>61</v>
      </c>
      <c r="U747" s="36" t="s">
        <v>99</v>
      </c>
      <c r="V747" s="37" t="s">
        <v>470</v>
      </c>
    </row>
    <row r="748" customFormat="false" ht="15.75" hidden="false" customHeight="true" outlineLevel="0" collapsed="false">
      <c r="A748" s="29"/>
      <c r="B748" s="68" t="s">
        <v>27</v>
      </c>
      <c r="C748" s="27" t="n">
        <f aca="false">SUM(C749:C752)</f>
        <v>90701.278</v>
      </c>
      <c r="D748" s="27" t="n">
        <f aca="false">SUM(D749:D752)</f>
        <v>90701.278</v>
      </c>
      <c r="E748" s="27" t="n">
        <f aca="false">SUM(E749:E752)</f>
        <v>0</v>
      </c>
      <c r="F748" s="27" t="n">
        <f aca="false">SUM(F749:F752)</f>
        <v>0</v>
      </c>
      <c r="G748" s="27" t="n">
        <f aca="false">SUM(G749:G752)</f>
        <v>0</v>
      </c>
      <c r="H748" s="27" t="n">
        <f aca="false">SUM(H749:H752)</f>
        <v>0</v>
      </c>
      <c r="I748" s="40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7"/>
    </row>
    <row r="749" customFormat="false" ht="15.75" hidden="false" customHeight="true" outlineLevel="0" collapsed="false">
      <c r="A749" s="29"/>
      <c r="B749" s="68" t="s">
        <v>28</v>
      </c>
      <c r="C749" s="27" t="n">
        <f aca="false">D749+E749+F749+G749+H749</f>
        <v>85000</v>
      </c>
      <c r="D749" s="28" t="n">
        <v>85000</v>
      </c>
      <c r="E749" s="28"/>
      <c r="F749" s="28"/>
      <c r="G749" s="28"/>
      <c r="H749" s="28"/>
      <c r="I749" s="40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7"/>
    </row>
    <row r="750" customFormat="false" ht="15.75" hidden="false" customHeight="true" outlineLevel="0" collapsed="false">
      <c r="A750" s="29"/>
      <c r="B750" s="68" t="s">
        <v>29</v>
      </c>
      <c r="C750" s="27" t="n">
        <f aca="false">D750+E750+F750+G750+H750</f>
        <v>5701.278</v>
      </c>
      <c r="D750" s="28" t="n">
        <v>5701.278</v>
      </c>
      <c r="E750" s="28"/>
      <c r="F750" s="28"/>
      <c r="G750" s="28"/>
      <c r="H750" s="28"/>
      <c r="I750" s="40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7"/>
    </row>
    <row r="751" customFormat="false" ht="15.75" hidden="false" customHeight="true" outlineLevel="0" collapsed="false">
      <c r="A751" s="29"/>
      <c r="B751" s="68" t="s">
        <v>30</v>
      </c>
      <c r="C751" s="27" t="n">
        <f aca="false">D751+E751+F751+G751+H751</f>
        <v>0</v>
      </c>
      <c r="D751" s="28"/>
      <c r="E751" s="28"/>
      <c r="F751" s="28"/>
      <c r="G751" s="28"/>
      <c r="H751" s="28"/>
      <c r="I751" s="40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7"/>
    </row>
    <row r="752" customFormat="false" ht="15.75" hidden="false" customHeight="true" outlineLevel="0" collapsed="false">
      <c r="A752" s="29"/>
      <c r="B752" s="68" t="s">
        <v>31</v>
      </c>
      <c r="C752" s="27" t="n">
        <f aca="false">D752+E752+F752+G752+H752</f>
        <v>0</v>
      </c>
      <c r="D752" s="28"/>
      <c r="E752" s="28"/>
      <c r="F752" s="28"/>
      <c r="G752" s="28"/>
      <c r="H752" s="28"/>
      <c r="I752" s="40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7"/>
    </row>
    <row r="753" customFormat="false" ht="15.75" hidden="false" customHeight="true" outlineLevel="0" collapsed="false">
      <c r="A753" s="29" t="s">
        <v>471</v>
      </c>
      <c r="B753" s="62" t="s">
        <v>438</v>
      </c>
      <c r="C753" s="62"/>
      <c r="D753" s="62"/>
      <c r="E753" s="62"/>
      <c r="F753" s="62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</row>
    <row r="754" customFormat="false" ht="15.75" hidden="false" customHeight="true" outlineLevel="0" collapsed="false">
      <c r="A754" s="29"/>
      <c r="B754" s="33" t="s">
        <v>472</v>
      </c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</row>
    <row r="755" s="60" customFormat="true" ht="45" hidden="false" customHeight="true" outlineLevel="0" collapsed="false">
      <c r="A755" s="29"/>
      <c r="B755" s="21" t="s">
        <v>473</v>
      </c>
      <c r="C755" s="21"/>
      <c r="D755" s="21"/>
      <c r="E755" s="21"/>
      <c r="F755" s="21"/>
      <c r="G755" s="21"/>
      <c r="H755" s="21"/>
      <c r="I755" s="69"/>
      <c r="J755" s="23" t="s">
        <v>22</v>
      </c>
      <c r="K755" s="23" t="s">
        <v>83</v>
      </c>
      <c r="L755" s="23" t="s">
        <v>37</v>
      </c>
      <c r="M755" s="23" t="s">
        <v>474</v>
      </c>
      <c r="N755" s="23" t="s">
        <v>452</v>
      </c>
      <c r="O755" s="23" t="s">
        <v>438</v>
      </c>
      <c r="P755" s="23" t="s">
        <v>452</v>
      </c>
      <c r="Q755" s="23" t="s">
        <v>452</v>
      </c>
      <c r="R755" s="23" t="s">
        <v>475</v>
      </c>
      <c r="S755" s="23" t="s">
        <v>42</v>
      </c>
      <c r="T755" s="23" t="s">
        <v>174</v>
      </c>
      <c r="U755" s="23" t="s">
        <v>99</v>
      </c>
      <c r="V755" s="25"/>
    </row>
    <row r="756" customFormat="false" ht="15.75" hidden="false" customHeight="true" outlineLevel="0" collapsed="false">
      <c r="A756" s="29"/>
      <c r="B756" s="68" t="s">
        <v>27</v>
      </c>
      <c r="C756" s="27" t="n">
        <f aca="false">SUM(C757:C760)</f>
        <v>885795</v>
      </c>
      <c r="D756" s="27" t="n">
        <f aca="false">SUM(D757:D760)</f>
        <v>25000</v>
      </c>
      <c r="E756" s="27" t="n">
        <f aca="false">SUM(E757:E760)</f>
        <v>206367</v>
      </c>
      <c r="F756" s="27" t="n">
        <f aca="false">SUM(F757:F760)</f>
        <v>654428</v>
      </c>
      <c r="G756" s="27" t="n">
        <f aca="false">SUM(G757:G760)</f>
        <v>0</v>
      </c>
      <c r="H756" s="27" t="n">
        <f aca="false">SUM(H757:H760)</f>
        <v>0</v>
      </c>
      <c r="I756" s="69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5"/>
    </row>
    <row r="757" customFormat="false" ht="15.75" hidden="false" customHeight="true" outlineLevel="0" collapsed="false">
      <c r="A757" s="29"/>
      <c r="B757" s="68" t="s">
        <v>28</v>
      </c>
      <c r="C757" s="27" t="n">
        <f aca="false">D757+E757+F757+G757+H757</f>
        <v>604102</v>
      </c>
      <c r="D757" s="28"/>
      <c r="E757" s="28" t="n">
        <v>201367</v>
      </c>
      <c r="F757" s="28" t="n">
        <v>402735</v>
      </c>
      <c r="G757" s="28"/>
      <c r="H757" s="28"/>
      <c r="I757" s="69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5"/>
    </row>
    <row r="758" customFormat="false" ht="15.75" hidden="false" customHeight="true" outlineLevel="0" collapsed="false">
      <c r="A758" s="29"/>
      <c r="B758" s="68" t="s">
        <v>29</v>
      </c>
      <c r="C758" s="27" t="n">
        <f aca="false">D758+E758+F758+G758+H758</f>
        <v>281693</v>
      </c>
      <c r="D758" s="70" t="n">
        <v>25000</v>
      </c>
      <c r="E758" s="28" t="n">
        <v>5000</v>
      </c>
      <c r="F758" s="28" t="n">
        <v>251693</v>
      </c>
      <c r="G758" s="28"/>
      <c r="H758" s="28"/>
      <c r="I758" s="69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5"/>
    </row>
    <row r="759" customFormat="false" ht="15.75" hidden="false" customHeight="true" outlineLevel="0" collapsed="false">
      <c r="A759" s="29"/>
      <c r="B759" s="68" t="s">
        <v>30</v>
      </c>
      <c r="C759" s="27" t="n">
        <f aca="false">D759+E759+F759+G759+H759</f>
        <v>0</v>
      </c>
      <c r="D759" s="28"/>
      <c r="E759" s="28"/>
      <c r="F759" s="28"/>
      <c r="G759" s="28"/>
      <c r="H759" s="28"/>
      <c r="I759" s="69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5"/>
    </row>
    <row r="760" customFormat="false" ht="15.75" hidden="false" customHeight="true" outlineLevel="0" collapsed="false">
      <c r="A760" s="29"/>
      <c r="B760" s="68" t="s">
        <v>31</v>
      </c>
      <c r="C760" s="27" t="n">
        <f aca="false">D760+E760+F760+G760+H760</f>
        <v>0</v>
      </c>
      <c r="D760" s="28"/>
      <c r="E760" s="28"/>
      <c r="F760" s="28"/>
      <c r="G760" s="28"/>
      <c r="H760" s="28"/>
      <c r="I760" s="69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5"/>
    </row>
    <row r="761" customFormat="false" ht="15.75" hidden="false" customHeight="true" outlineLevel="0" collapsed="false">
      <c r="A761" s="29" t="s">
        <v>476</v>
      </c>
      <c r="B761" s="62" t="s">
        <v>438</v>
      </c>
      <c r="C761" s="62"/>
      <c r="D761" s="62"/>
      <c r="E761" s="62"/>
      <c r="F761" s="62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</row>
    <row r="762" customFormat="false" ht="15.75" hidden="false" customHeight="true" outlineLevel="0" collapsed="false">
      <c r="A762" s="29"/>
      <c r="B762" s="33" t="s">
        <v>447</v>
      </c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</row>
    <row r="763" s="60" customFormat="true" ht="45" hidden="false" customHeight="true" outlineLevel="0" collapsed="false">
      <c r="A763" s="29"/>
      <c r="B763" s="21" t="s">
        <v>477</v>
      </c>
      <c r="C763" s="21"/>
      <c r="D763" s="21"/>
      <c r="E763" s="21"/>
      <c r="F763" s="21"/>
      <c r="G763" s="21"/>
      <c r="H763" s="21"/>
      <c r="I763" s="22"/>
      <c r="J763" s="23" t="s">
        <v>23</v>
      </c>
      <c r="K763" s="23" t="s">
        <v>83</v>
      </c>
      <c r="L763" s="23" t="s">
        <v>37</v>
      </c>
      <c r="M763" s="23" t="s">
        <v>478</v>
      </c>
      <c r="N763" s="23" t="s">
        <v>452</v>
      </c>
      <c r="O763" s="23" t="s">
        <v>438</v>
      </c>
      <c r="P763" s="23" t="s">
        <v>452</v>
      </c>
      <c r="Q763" s="23" t="s">
        <v>452</v>
      </c>
      <c r="R763" s="23" t="s">
        <v>479</v>
      </c>
      <c r="S763" s="23" t="s">
        <v>42</v>
      </c>
      <c r="T763" s="23" t="s">
        <v>61</v>
      </c>
      <c r="U763" s="23" t="s">
        <v>44</v>
      </c>
      <c r="V763" s="25"/>
    </row>
    <row r="764" customFormat="false" ht="15.75" hidden="false" customHeight="true" outlineLevel="0" collapsed="false">
      <c r="A764" s="29"/>
      <c r="B764" s="68" t="s">
        <v>27</v>
      </c>
      <c r="C764" s="27" t="n">
        <f aca="false">SUM(C765:C768)</f>
        <v>49100</v>
      </c>
      <c r="D764" s="27" t="n">
        <f aca="false">SUM(D765:D768)</f>
        <v>5000</v>
      </c>
      <c r="E764" s="27" t="n">
        <f aca="false">SUM(E765:E768)</f>
        <v>20000</v>
      </c>
      <c r="F764" s="27" t="n">
        <f aca="false">SUM(F765:F768)</f>
        <v>24100</v>
      </c>
      <c r="G764" s="27" t="n">
        <f aca="false">SUM(G765:G768)</f>
        <v>0</v>
      </c>
      <c r="H764" s="27" t="n">
        <f aca="false">SUM(H765:H768)</f>
        <v>0</v>
      </c>
      <c r="I764" s="22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5"/>
    </row>
    <row r="765" customFormat="false" ht="15.75" hidden="false" customHeight="true" outlineLevel="0" collapsed="false">
      <c r="A765" s="29"/>
      <c r="B765" s="68" t="s">
        <v>28</v>
      </c>
      <c r="C765" s="27" t="n">
        <f aca="false">SUM(D765:H765)</f>
        <v>0</v>
      </c>
      <c r="D765" s="28"/>
      <c r="E765" s="28"/>
      <c r="F765" s="28"/>
      <c r="G765" s="28"/>
      <c r="H765" s="28"/>
      <c r="I765" s="22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5"/>
    </row>
    <row r="766" customFormat="false" ht="15.75" hidden="false" customHeight="true" outlineLevel="0" collapsed="false">
      <c r="A766" s="29"/>
      <c r="B766" s="68" t="s">
        <v>29</v>
      </c>
      <c r="C766" s="27" t="n">
        <f aca="false">SUM(D766:H766)</f>
        <v>49100</v>
      </c>
      <c r="D766" s="28" t="n">
        <v>5000</v>
      </c>
      <c r="E766" s="28" t="n">
        <v>20000</v>
      </c>
      <c r="F766" s="28" t="n">
        <v>24100</v>
      </c>
      <c r="G766" s="28"/>
      <c r="H766" s="28"/>
      <c r="I766" s="22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5"/>
    </row>
    <row r="767" customFormat="false" ht="15.75" hidden="false" customHeight="true" outlineLevel="0" collapsed="false">
      <c r="A767" s="29"/>
      <c r="B767" s="68" t="s">
        <v>30</v>
      </c>
      <c r="C767" s="27" t="n">
        <f aca="false">SUM(D767:H767)</f>
        <v>0</v>
      </c>
      <c r="D767" s="28"/>
      <c r="E767" s="28"/>
      <c r="F767" s="28"/>
      <c r="G767" s="28"/>
      <c r="H767" s="28"/>
      <c r="I767" s="22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5"/>
    </row>
    <row r="768" customFormat="false" ht="15.75" hidden="false" customHeight="true" outlineLevel="0" collapsed="false">
      <c r="A768" s="29"/>
      <c r="B768" s="68" t="s">
        <v>31</v>
      </c>
      <c r="C768" s="27" t="n">
        <f aca="false">SUM(D768:H768)</f>
        <v>0</v>
      </c>
      <c r="D768" s="28"/>
      <c r="E768" s="28"/>
      <c r="F768" s="28"/>
      <c r="G768" s="28"/>
      <c r="H768" s="28"/>
      <c r="I768" s="22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5"/>
    </row>
    <row r="769" customFormat="false" ht="15.75" hidden="false" customHeight="true" outlineLevel="0" collapsed="false">
      <c r="A769" s="29" t="s">
        <v>480</v>
      </c>
      <c r="B769" s="62" t="s">
        <v>438</v>
      </c>
      <c r="C769" s="62"/>
      <c r="D769" s="62"/>
      <c r="E769" s="62"/>
      <c r="F769" s="62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</row>
    <row r="770" customFormat="false" ht="15.75" hidden="false" customHeight="true" outlineLevel="0" collapsed="false">
      <c r="A770" s="29"/>
      <c r="B770" s="33" t="s">
        <v>447</v>
      </c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</row>
    <row r="771" s="60" customFormat="true" ht="45" hidden="false" customHeight="true" outlineLevel="0" collapsed="false">
      <c r="A771" s="29"/>
      <c r="B771" s="21" t="s">
        <v>481</v>
      </c>
      <c r="C771" s="21"/>
      <c r="D771" s="21"/>
      <c r="E771" s="21"/>
      <c r="F771" s="21"/>
      <c r="G771" s="21"/>
      <c r="H771" s="21"/>
      <c r="I771" s="40"/>
      <c r="J771" s="36" t="s">
        <v>24</v>
      </c>
      <c r="K771" s="36" t="s">
        <v>83</v>
      </c>
      <c r="L771" s="36" t="s">
        <v>37</v>
      </c>
      <c r="M771" s="36" t="s">
        <v>482</v>
      </c>
      <c r="N771" s="36" t="s">
        <v>452</v>
      </c>
      <c r="O771" s="36" t="s">
        <v>438</v>
      </c>
      <c r="P771" s="36" t="s">
        <v>452</v>
      </c>
      <c r="Q771" s="36" t="s">
        <v>452</v>
      </c>
      <c r="R771" s="65" t="s">
        <v>483</v>
      </c>
      <c r="S771" s="36" t="s">
        <v>42</v>
      </c>
      <c r="T771" s="36" t="s">
        <v>484</v>
      </c>
      <c r="U771" s="36" t="s">
        <v>44</v>
      </c>
      <c r="V771" s="37"/>
    </row>
    <row r="772" customFormat="false" ht="15.75" hidden="false" customHeight="true" outlineLevel="0" collapsed="false">
      <c r="A772" s="29"/>
      <c r="B772" s="68" t="s">
        <v>27</v>
      </c>
      <c r="C772" s="27" t="n">
        <f aca="false">SUM(C773:C776)</f>
        <v>65000</v>
      </c>
      <c r="D772" s="27" t="n">
        <f aca="false">SUM(D773:D776)</f>
        <v>0</v>
      </c>
      <c r="E772" s="27" t="n">
        <f aca="false">SUM(E773:E776)</f>
        <v>5000</v>
      </c>
      <c r="F772" s="27" t="n">
        <f aca="false">SUM(F773:F776)</f>
        <v>25000</v>
      </c>
      <c r="G772" s="27" t="n">
        <f aca="false">SUM(G773:G776)</f>
        <v>35000</v>
      </c>
      <c r="H772" s="27" t="n">
        <f aca="false">SUM(H773:H776)</f>
        <v>0</v>
      </c>
      <c r="I772" s="40"/>
      <c r="J772" s="36"/>
      <c r="K772" s="36"/>
      <c r="L772" s="36"/>
      <c r="M772" s="36"/>
      <c r="N772" s="36"/>
      <c r="O772" s="36"/>
      <c r="P772" s="36"/>
      <c r="Q772" s="36"/>
      <c r="R772" s="65"/>
      <c r="S772" s="36"/>
      <c r="T772" s="36"/>
      <c r="U772" s="36"/>
      <c r="V772" s="37"/>
    </row>
    <row r="773" customFormat="false" ht="15.75" hidden="false" customHeight="true" outlineLevel="0" collapsed="false">
      <c r="A773" s="29"/>
      <c r="B773" s="68" t="s">
        <v>28</v>
      </c>
      <c r="C773" s="27" t="n">
        <f aca="false">SUM(D773:H773)</f>
        <v>0</v>
      </c>
      <c r="D773" s="28"/>
      <c r="E773" s="28"/>
      <c r="F773" s="28"/>
      <c r="G773" s="28"/>
      <c r="H773" s="28"/>
      <c r="I773" s="40"/>
      <c r="J773" s="36"/>
      <c r="K773" s="36"/>
      <c r="L773" s="36"/>
      <c r="M773" s="36"/>
      <c r="N773" s="36"/>
      <c r="O773" s="36"/>
      <c r="P773" s="36"/>
      <c r="Q773" s="36"/>
      <c r="R773" s="65"/>
      <c r="S773" s="36"/>
      <c r="T773" s="36"/>
      <c r="U773" s="36"/>
      <c r="V773" s="37"/>
    </row>
    <row r="774" customFormat="false" ht="15.75" hidden="false" customHeight="true" outlineLevel="0" collapsed="false">
      <c r="A774" s="29"/>
      <c r="B774" s="68" t="s">
        <v>29</v>
      </c>
      <c r="C774" s="27" t="n">
        <f aca="false">SUM(D774:H774)</f>
        <v>65000</v>
      </c>
      <c r="D774" s="28"/>
      <c r="E774" s="28" t="n">
        <v>5000</v>
      </c>
      <c r="F774" s="28" t="n">
        <v>25000</v>
      </c>
      <c r="G774" s="28" t="n">
        <v>35000</v>
      </c>
      <c r="H774" s="28"/>
      <c r="I774" s="40"/>
      <c r="J774" s="36"/>
      <c r="K774" s="36"/>
      <c r="L774" s="36"/>
      <c r="M774" s="36"/>
      <c r="N774" s="36"/>
      <c r="O774" s="36"/>
      <c r="P774" s="36"/>
      <c r="Q774" s="36"/>
      <c r="R774" s="65"/>
      <c r="S774" s="36"/>
      <c r="T774" s="36"/>
      <c r="U774" s="36"/>
      <c r="V774" s="37"/>
    </row>
    <row r="775" customFormat="false" ht="15.75" hidden="false" customHeight="true" outlineLevel="0" collapsed="false">
      <c r="A775" s="29"/>
      <c r="B775" s="68" t="s">
        <v>30</v>
      </c>
      <c r="C775" s="27" t="n">
        <f aca="false">SUM(D775:H775)</f>
        <v>0</v>
      </c>
      <c r="D775" s="28"/>
      <c r="E775" s="28"/>
      <c r="F775" s="28"/>
      <c r="G775" s="28"/>
      <c r="H775" s="28"/>
      <c r="I775" s="40"/>
      <c r="J775" s="36"/>
      <c r="K775" s="36"/>
      <c r="L775" s="36"/>
      <c r="M775" s="36"/>
      <c r="N775" s="36"/>
      <c r="O775" s="36"/>
      <c r="P775" s="36"/>
      <c r="Q775" s="36"/>
      <c r="R775" s="65"/>
      <c r="S775" s="36"/>
      <c r="T775" s="36"/>
      <c r="U775" s="36"/>
      <c r="V775" s="37"/>
    </row>
    <row r="776" customFormat="false" ht="15.75" hidden="false" customHeight="true" outlineLevel="0" collapsed="false">
      <c r="A776" s="29"/>
      <c r="B776" s="68" t="s">
        <v>31</v>
      </c>
      <c r="C776" s="27" t="n">
        <f aca="false">SUM(D776:H776)</f>
        <v>0</v>
      </c>
      <c r="D776" s="28"/>
      <c r="E776" s="28"/>
      <c r="F776" s="28"/>
      <c r="G776" s="28"/>
      <c r="H776" s="28"/>
      <c r="I776" s="40"/>
      <c r="J776" s="36"/>
      <c r="K776" s="36"/>
      <c r="L776" s="36"/>
      <c r="M776" s="36"/>
      <c r="N776" s="36"/>
      <c r="O776" s="36"/>
      <c r="P776" s="36"/>
      <c r="Q776" s="36"/>
      <c r="R776" s="65"/>
      <c r="S776" s="36"/>
      <c r="T776" s="36"/>
      <c r="U776" s="36"/>
      <c r="V776" s="37"/>
    </row>
    <row r="777" customFormat="false" ht="15.75" hidden="false" customHeight="true" outlineLevel="0" collapsed="false">
      <c r="A777" s="29" t="s">
        <v>485</v>
      </c>
      <c r="B777" s="62" t="s">
        <v>438</v>
      </c>
      <c r="C777" s="62"/>
      <c r="D777" s="62"/>
      <c r="E777" s="62"/>
      <c r="F777" s="62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</row>
    <row r="778" customFormat="false" ht="15.75" hidden="false" customHeight="true" outlineLevel="0" collapsed="false">
      <c r="A778" s="29"/>
      <c r="B778" s="33" t="s">
        <v>486</v>
      </c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</row>
    <row r="779" s="60" customFormat="true" ht="45" hidden="false" customHeight="true" outlineLevel="0" collapsed="false">
      <c r="A779" s="29"/>
      <c r="B779" s="63" t="s">
        <v>487</v>
      </c>
      <c r="C779" s="63"/>
      <c r="D779" s="63"/>
      <c r="E779" s="63"/>
      <c r="F779" s="63"/>
      <c r="G779" s="63"/>
      <c r="H779" s="63"/>
      <c r="I779" s="58"/>
      <c r="J779" s="23" t="s">
        <v>21</v>
      </c>
      <c r="K779" s="23"/>
      <c r="L779" s="23" t="s">
        <v>488</v>
      </c>
      <c r="M779" s="23" t="s">
        <v>489</v>
      </c>
      <c r="N779" s="23" t="s">
        <v>172</v>
      </c>
      <c r="O779" s="23" t="s">
        <v>442</v>
      </c>
      <c r="P779" s="23" t="s">
        <v>172</v>
      </c>
      <c r="Q779" s="23" t="s">
        <v>172</v>
      </c>
      <c r="R779" s="59" t="n">
        <v>173268.73666</v>
      </c>
      <c r="S779" s="23" t="s">
        <v>173</v>
      </c>
      <c r="T779" s="23" t="s">
        <v>174</v>
      </c>
      <c r="U779" s="23" t="s">
        <v>44</v>
      </c>
      <c r="V779" s="25"/>
    </row>
    <row r="780" customFormat="false" ht="15.75" hidden="false" customHeight="true" outlineLevel="0" collapsed="false">
      <c r="A780" s="29"/>
      <c r="B780" s="61" t="s">
        <v>27</v>
      </c>
      <c r="C780" s="27" t="n">
        <f aca="false">SUM(C781:C784)</f>
        <v>173268.733</v>
      </c>
      <c r="D780" s="27" t="n">
        <f aca="false">SUM(D781:D784)</f>
        <v>55000</v>
      </c>
      <c r="E780" s="27" t="n">
        <f aca="false">SUM(E781:E784)</f>
        <v>118268.733</v>
      </c>
      <c r="F780" s="27" t="n">
        <f aca="false">SUM(F781:F784)</f>
        <v>0</v>
      </c>
      <c r="G780" s="27" t="n">
        <f aca="false">SUM(G781:G784)</f>
        <v>0</v>
      </c>
      <c r="H780" s="27" t="n">
        <f aca="false">SUM(H781:H784)</f>
        <v>0</v>
      </c>
      <c r="I780" s="58"/>
      <c r="J780" s="23"/>
      <c r="K780" s="23"/>
      <c r="L780" s="23"/>
      <c r="M780" s="23"/>
      <c r="N780" s="23"/>
      <c r="O780" s="23"/>
      <c r="P780" s="23"/>
      <c r="Q780" s="23"/>
      <c r="R780" s="59"/>
      <c r="S780" s="23"/>
      <c r="T780" s="23"/>
      <c r="U780" s="23"/>
      <c r="V780" s="25"/>
    </row>
    <row r="781" customFormat="false" ht="15.75" hidden="false" customHeight="true" outlineLevel="0" collapsed="false">
      <c r="A781" s="29"/>
      <c r="B781" s="61" t="s">
        <v>28</v>
      </c>
      <c r="C781" s="27" t="n">
        <f aca="false">SUM(D781:H781)</f>
        <v>0</v>
      </c>
      <c r="D781" s="28"/>
      <c r="E781" s="28"/>
      <c r="F781" s="28"/>
      <c r="G781" s="28"/>
      <c r="H781" s="28"/>
      <c r="I781" s="58"/>
      <c r="J781" s="23"/>
      <c r="K781" s="23"/>
      <c r="L781" s="23"/>
      <c r="M781" s="23"/>
      <c r="N781" s="23"/>
      <c r="O781" s="23"/>
      <c r="P781" s="23"/>
      <c r="Q781" s="23"/>
      <c r="R781" s="59"/>
      <c r="S781" s="23"/>
      <c r="T781" s="23"/>
      <c r="U781" s="23"/>
      <c r="V781" s="25"/>
    </row>
    <row r="782" customFormat="false" ht="15.75" hidden="false" customHeight="true" outlineLevel="0" collapsed="false">
      <c r="A782" s="29"/>
      <c r="B782" s="61" t="s">
        <v>29</v>
      </c>
      <c r="C782" s="27" t="n">
        <f aca="false">SUM(D782:H782)</f>
        <v>157517.03</v>
      </c>
      <c r="D782" s="28" t="n">
        <v>50000</v>
      </c>
      <c r="E782" s="28" t="n">
        <v>107517.03</v>
      </c>
      <c r="F782" s="28"/>
      <c r="G782" s="28"/>
      <c r="H782" s="28"/>
      <c r="I782" s="58"/>
      <c r="J782" s="23"/>
      <c r="K782" s="23"/>
      <c r="L782" s="23"/>
      <c r="M782" s="23"/>
      <c r="N782" s="23"/>
      <c r="O782" s="23"/>
      <c r="P782" s="23"/>
      <c r="Q782" s="23"/>
      <c r="R782" s="59"/>
      <c r="S782" s="23"/>
      <c r="T782" s="23"/>
      <c r="U782" s="23"/>
      <c r="V782" s="25"/>
    </row>
    <row r="783" customFormat="false" ht="15.75" hidden="false" customHeight="true" outlineLevel="0" collapsed="false">
      <c r="A783" s="29"/>
      <c r="B783" s="61" t="s">
        <v>30</v>
      </c>
      <c r="C783" s="27" t="n">
        <f aca="false">SUM(D783:H783)</f>
        <v>15751.703</v>
      </c>
      <c r="D783" s="28" t="n">
        <v>5000</v>
      </c>
      <c r="E783" s="28" t="n">
        <v>10751.703</v>
      </c>
      <c r="F783" s="28"/>
      <c r="G783" s="28"/>
      <c r="H783" s="28"/>
      <c r="I783" s="58"/>
      <c r="J783" s="23"/>
      <c r="K783" s="23"/>
      <c r="L783" s="23"/>
      <c r="M783" s="23"/>
      <c r="N783" s="23"/>
      <c r="O783" s="23"/>
      <c r="P783" s="23"/>
      <c r="Q783" s="23"/>
      <c r="R783" s="59"/>
      <c r="S783" s="23"/>
      <c r="T783" s="23"/>
      <c r="U783" s="23"/>
      <c r="V783" s="25"/>
    </row>
    <row r="784" customFormat="false" ht="15.75" hidden="false" customHeight="true" outlineLevel="0" collapsed="false">
      <c r="A784" s="29"/>
      <c r="B784" s="61" t="s">
        <v>31</v>
      </c>
      <c r="C784" s="27" t="n">
        <f aca="false">SUM(D784:H784)</f>
        <v>0</v>
      </c>
      <c r="D784" s="28"/>
      <c r="E784" s="28"/>
      <c r="F784" s="28"/>
      <c r="G784" s="28"/>
      <c r="H784" s="28"/>
      <c r="I784" s="58"/>
      <c r="J784" s="23"/>
      <c r="K784" s="23"/>
      <c r="L784" s="23"/>
      <c r="M784" s="23"/>
      <c r="N784" s="23"/>
      <c r="O784" s="23"/>
      <c r="P784" s="23"/>
      <c r="Q784" s="23"/>
      <c r="R784" s="59"/>
      <c r="S784" s="23"/>
      <c r="T784" s="23"/>
      <c r="U784" s="23"/>
      <c r="V784" s="25"/>
    </row>
    <row r="785" customFormat="false" ht="15.75" hidden="false" customHeight="true" outlineLevel="0" collapsed="false">
      <c r="A785" s="29" t="s">
        <v>490</v>
      </c>
      <c r="B785" s="62" t="s">
        <v>438</v>
      </c>
      <c r="C785" s="62"/>
      <c r="D785" s="62"/>
      <c r="E785" s="62"/>
      <c r="F785" s="62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</row>
    <row r="786" customFormat="false" ht="15.75" hidden="false" customHeight="true" outlineLevel="0" collapsed="false">
      <c r="A786" s="29"/>
      <c r="B786" s="33" t="s">
        <v>486</v>
      </c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</row>
    <row r="787" customFormat="false" ht="45" hidden="false" customHeight="true" outlineLevel="0" collapsed="false">
      <c r="A787" s="29"/>
      <c r="B787" s="71" t="s">
        <v>491</v>
      </c>
      <c r="C787" s="71"/>
      <c r="D787" s="71"/>
      <c r="E787" s="71"/>
      <c r="F787" s="71"/>
      <c r="G787" s="71"/>
      <c r="H787" s="71"/>
      <c r="I787" s="10"/>
      <c r="J787" s="23" t="s">
        <v>22</v>
      </c>
      <c r="K787" s="48" t="s">
        <v>21</v>
      </c>
      <c r="L787" s="48" t="s">
        <v>37</v>
      </c>
      <c r="M787" s="48" t="s">
        <v>492</v>
      </c>
      <c r="N787" s="48" t="s">
        <v>452</v>
      </c>
      <c r="O787" s="23" t="s">
        <v>442</v>
      </c>
      <c r="P787" s="48" t="s">
        <v>452</v>
      </c>
      <c r="Q787" s="48" t="s">
        <v>452</v>
      </c>
      <c r="R787" s="24" t="s">
        <v>493</v>
      </c>
      <c r="S787" s="48" t="s">
        <v>42</v>
      </c>
      <c r="T787" s="48" t="s">
        <v>174</v>
      </c>
      <c r="U787" s="36" t="s">
        <v>99</v>
      </c>
      <c r="V787" s="72"/>
    </row>
    <row r="788" customFormat="false" ht="15.75" hidden="false" customHeight="true" outlineLevel="0" collapsed="false">
      <c r="A788" s="29"/>
      <c r="B788" s="73" t="s">
        <v>27</v>
      </c>
      <c r="C788" s="74" t="n">
        <f aca="false">SUM(D788:H788)</f>
        <v>130</v>
      </c>
      <c r="D788" s="74" t="n">
        <f aca="false">SUM(D789:D792)</f>
        <v>130</v>
      </c>
      <c r="E788" s="74" t="n">
        <f aca="false">SUM(E789:E792)</f>
        <v>0</v>
      </c>
      <c r="F788" s="74" t="n">
        <f aca="false">SUM(F789:F792)</f>
        <v>0</v>
      </c>
      <c r="G788" s="74" t="n">
        <f aca="false">SUM(G789:G792)</f>
        <v>0</v>
      </c>
      <c r="H788" s="74" t="n">
        <f aca="false">SUM(H789:H792)</f>
        <v>0</v>
      </c>
      <c r="I788" s="10"/>
      <c r="J788" s="23"/>
      <c r="K788" s="48"/>
      <c r="L788" s="48"/>
      <c r="M788" s="48"/>
      <c r="N788" s="48"/>
      <c r="O788" s="23"/>
      <c r="P788" s="48"/>
      <c r="Q788" s="48"/>
      <c r="R788" s="24"/>
      <c r="S788" s="48"/>
      <c r="T788" s="48"/>
      <c r="U788" s="36"/>
      <c r="V788" s="72"/>
    </row>
    <row r="789" customFormat="false" ht="15.75" hidden="false" customHeight="true" outlineLevel="0" collapsed="false">
      <c r="A789" s="29"/>
      <c r="B789" s="73" t="s">
        <v>28</v>
      </c>
      <c r="C789" s="74" t="n">
        <f aca="false">SUM(D789:H789)</f>
        <v>0</v>
      </c>
      <c r="D789" s="75"/>
      <c r="E789" s="75"/>
      <c r="F789" s="75"/>
      <c r="G789" s="75"/>
      <c r="H789" s="75"/>
      <c r="I789" s="10"/>
      <c r="J789" s="23"/>
      <c r="K789" s="48"/>
      <c r="L789" s="48"/>
      <c r="M789" s="48"/>
      <c r="N789" s="48"/>
      <c r="O789" s="23"/>
      <c r="P789" s="48"/>
      <c r="Q789" s="48"/>
      <c r="R789" s="24"/>
      <c r="S789" s="48"/>
      <c r="T789" s="48"/>
      <c r="U789" s="36"/>
      <c r="V789" s="72"/>
    </row>
    <row r="790" customFormat="false" ht="15.75" hidden="false" customHeight="true" outlineLevel="0" collapsed="false">
      <c r="A790" s="29"/>
      <c r="B790" s="73" t="s">
        <v>29</v>
      </c>
      <c r="C790" s="74" t="n">
        <f aca="false">SUM(D790:H790)</f>
        <v>130</v>
      </c>
      <c r="D790" s="28" t="n">
        <v>130</v>
      </c>
      <c r="E790" s="28"/>
      <c r="F790" s="75"/>
      <c r="G790" s="75"/>
      <c r="H790" s="75"/>
      <c r="I790" s="10"/>
      <c r="J790" s="23"/>
      <c r="K790" s="48"/>
      <c r="L790" s="48"/>
      <c r="M790" s="48"/>
      <c r="N790" s="48"/>
      <c r="O790" s="23"/>
      <c r="P790" s="48"/>
      <c r="Q790" s="48"/>
      <c r="R790" s="24"/>
      <c r="S790" s="48"/>
      <c r="T790" s="48"/>
      <c r="U790" s="36"/>
      <c r="V790" s="72"/>
    </row>
    <row r="791" customFormat="false" ht="15.75" hidden="false" customHeight="true" outlineLevel="0" collapsed="false">
      <c r="A791" s="29"/>
      <c r="B791" s="73" t="s">
        <v>30</v>
      </c>
      <c r="C791" s="74" t="n">
        <f aca="false">SUM(D791:H791)</f>
        <v>0</v>
      </c>
      <c r="D791" s="75"/>
      <c r="E791" s="75"/>
      <c r="F791" s="75"/>
      <c r="G791" s="75"/>
      <c r="H791" s="75"/>
      <c r="I791" s="10"/>
      <c r="J791" s="23"/>
      <c r="K791" s="48"/>
      <c r="L791" s="48"/>
      <c r="M791" s="48"/>
      <c r="N791" s="48"/>
      <c r="O791" s="23"/>
      <c r="P791" s="48"/>
      <c r="Q791" s="48"/>
      <c r="R791" s="24"/>
      <c r="S791" s="48"/>
      <c r="T791" s="48"/>
      <c r="U791" s="36"/>
      <c r="V791" s="72"/>
    </row>
    <row r="792" customFormat="false" ht="15.75" hidden="false" customHeight="true" outlineLevel="0" collapsed="false">
      <c r="A792" s="29"/>
      <c r="B792" s="73" t="s">
        <v>31</v>
      </c>
      <c r="C792" s="74" t="n">
        <f aca="false">SUM(D792:H792)</f>
        <v>0</v>
      </c>
      <c r="D792" s="75"/>
      <c r="E792" s="75"/>
      <c r="F792" s="75"/>
      <c r="G792" s="75"/>
      <c r="H792" s="75"/>
      <c r="I792" s="10"/>
      <c r="J792" s="23"/>
      <c r="K792" s="48"/>
      <c r="L792" s="48"/>
      <c r="M792" s="48"/>
      <c r="N792" s="48"/>
      <c r="O792" s="23"/>
      <c r="P792" s="48"/>
      <c r="Q792" s="48"/>
      <c r="R792" s="24"/>
      <c r="S792" s="48"/>
      <c r="T792" s="48"/>
      <c r="U792" s="36"/>
      <c r="V792" s="72"/>
    </row>
    <row r="793" customFormat="false" ht="15.75" hidden="false" customHeight="true" outlineLevel="0" collapsed="false">
      <c r="A793" s="29" t="s">
        <v>494</v>
      </c>
      <c r="B793" s="62" t="s">
        <v>438</v>
      </c>
      <c r="C793" s="62"/>
      <c r="D793" s="62"/>
      <c r="E793" s="62"/>
      <c r="F793" s="62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</row>
    <row r="794" customFormat="false" ht="15.75" hidden="false" customHeight="true" outlineLevel="0" collapsed="false">
      <c r="A794" s="29"/>
      <c r="B794" s="33" t="s">
        <v>486</v>
      </c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</row>
    <row r="795" customFormat="false" ht="45" hidden="false" customHeight="true" outlineLevel="0" collapsed="false">
      <c r="A795" s="29"/>
      <c r="B795" s="63" t="s">
        <v>495</v>
      </c>
      <c r="C795" s="63"/>
      <c r="D795" s="63"/>
      <c r="E795" s="63"/>
      <c r="F795" s="63"/>
      <c r="G795" s="63"/>
      <c r="H795" s="63"/>
      <c r="I795" s="10"/>
      <c r="J795" s="23" t="s">
        <v>24</v>
      </c>
      <c r="K795" s="48" t="s">
        <v>21</v>
      </c>
      <c r="L795" s="48" t="s">
        <v>37</v>
      </c>
      <c r="M795" s="23" t="s">
        <v>496</v>
      </c>
      <c r="N795" s="48" t="s">
        <v>452</v>
      </c>
      <c r="O795" s="23" t="s">
        <v>442</v>
      </c>
      <c r="P795" s="48" t="s">
        <v>452</v>
      </c>
      <c r="Q795" s="48" t="s">
        <v>452</v>
      </c>
      <c r="R795" s="24" t="s">
        <v>497</v>
      </c>
      <c r="S795" s="48" t="s">
        <v>42</v>
      </c>
      <c r="T795" s="48" t="s">
        <v>120</v>
      </c>
      <c r="U795" s="36" t="s">
        <v>99</v>
      </c>
      <c r="V795" s="48"/>
    </row>
    <row r="796" customFormat="false" ht="15.75" hidden="false" customHeight="true" outlineLevel="0" collapsed="false">
      <c r="A796" s="29"/>
      <c r="B796" s="73" t="s">
        <v>27</v>
      </c>
      <c r="C796" s="74" t="n">
        <f aca="false">SUM(D796:H796)</f>
        <v>2581.393</v>
      </c>
      <c r="D796" s="74" t="n">
        <f aca="false">SUM(D797:D800)</f>
        <v>2581.393</v>
      </c>
      <c r="E796" s="74" t="n">
        <f aca="false">SUM(E797:E800)</f>
        <v>0</v>
      </c>
      <c r="F796" s="74" t="n">
        <f aca="false">SUM(F797:F800)</f>
        <v>0</v>
      </c>
      <c r="G796" s="74" t="n">
        <f aca="false">SUM(G797:G800)</f>
        <v>0</v>
      </c>
      <c r="H796" s="74" t="n">
        <f aca="false">SUM(H797:H800)</f>
        <v>0</v>
      </c>
      <c r="I796" s="10"/>
      <c r="J796" s="23"/>
      <c r="K796" s="48"/>
      <c r="L796" s="48"/>
      <c r="M796" s="23"/>
      <c r="N796" s="48"/>
      <c r="O796" s="23"/>
      <c r="P796" s="48"/>
      <c r="Q796" s="48"/>
      <c r="R796" s="24"/>
      <c r="S796" s="48"/>
      <c r="T796" s="48"/>
      <c r="U796" s="36"/>
      <c r="V796" s="48"/>
    </row>
    <row r="797" customFormat="false" ht="15.75" hidden="false" customHeight="true" outlineLevel="0" collapsed="false">
      <c r="A797" s="29"/>
      <c r="B797" s="73" t="s">
        <v>28</v>
      </c>
      <c r="C797" s="74" t="n">
        <f aca="false">SUM(D797:H797)</f>
        <v>0</v>
      </c>
      <c r="D797" s="75"/>
      <c r="E797" s="75"/>
      <c r="F797" s="75"/>
      <c r="G797" s="75"/>
      <c r="H797" s="75"/>
      <c r="I797" s="10"/>
      <c r="J797" s="23"/>
      <c r="K797" s="48"/>
      <c r="L797" s="48"/>
      <c r="M797" s="23"/>
      <c r="N797" s="48"/>
      <c r="O797" s="23"/>
      <c r="P797" s="48"/>
      <c r="Q797" s="48"/>
      <c r="R797" s="24"/>
      <c r="S797" s="48"/>
      <c r="T797" s="48"/>
      <c r="U797" s="36"/>
      <c r="V797" s="48"/>
    </row>
    <row r="798" customFormat="false" ht="15.75" hidden="false" customHeight="true" outlineLevel="0" collapsed="false">
      <c r="A798" s="29"/>
      <c r="B798" s="73" t="s">
        <v>29</v>
      </c>
      <c r="C798" s="74" t="n">
        <f aca="false">SUM(D798:H798)</f>
        <v>2581.393</v>
      </c>
      <c r="D798" s="28" t="n">
        <v>2581.393</v>
      </c>
      <c r="E798" s="28"/>
      <c r="F798" s="75"/>
      <c r="G798" s="75"/>
      <c r="H798" s="75"/>
      <c r="I798" s="10"/>
      <c r="J798" s="23"/>
      <c r="K798" s="48"/>
      <c r="L798" s="48"/>
      <c r="M798" s="23"/>
      <c r="N798" s="48"/>
      <c r="O798" s="23"/>
      <c r="P798" s="48"/>
      <c r="Q798" s="48"/>
      <c r="R798" s="24"/>
      <c r="S798" s="48"/>
      <c r="T798" s="48"/>
      <c r="U798" s="36"/>
      <c r="V798" s="48"/>
    </row>
    <row r="799" customFormat="false" ht="15.75" hidden="false" customHeight="true" outlineLevel="0" collapsed="false">
      <c r="A799" s="29"/>
      <c r="B799" s="73" t="s">
        <v>30</v>
      </c>
      <c r="C799" s="74" t="n">
        <f aca="false">SUM(D799:H799)</f>
        <v>0</v>
      </c>
      <c r="D799" s="75"/>
      <c r="E799" s="75"/>
      <c r="F799" s="75"/>
      <c r="G799" s="75"/>
      <c r="H799" s="75"/>
      <c r="I799" s="10"/>
      <c r="J799" s="23"/>
      <c r="K799" s="48"/>
      <c r="L799" s="48"/>
      <c r="M799" s="23"/>
      <c r="N799" s="48"/>
      <c r="O799" s="23"/>
      <c r="P799" s="48"/>
      <c r="Q799" s="48"/>
      <c r="R799" s="24"/>
      <c r="S799" s="48"/>
      <c r="T799" s="48"/>
      <c r="U799" s="36"/>
      <c r="V799" s="48"/>
    </row>
    <row r="800" customFormat="false" ht="15.75" hidden="false" customHeight="true" outlineLevel="0" collapsed="false">
      <c r="A800" s="29"/>
      <c r="B800" s="73" t="s">
        <v>31</v>
      </c>
      <c r="C800" s="74" t="n">
        <f aca="false">SUM(D800:H800)</f>
        <v>0</v>
      </c>
      <c r="D800" s="75"/>
      <c r="E800" s="75"/>
      <c r="F800" s="75"/>
      <c r="G800" s="75"/>
      <c r="H800" s="75"/>
      <c r="I800" s="10"/>
      <c r="J800" s="23"/>
      <c r="K800" s="48"/>
      <c r="L800" s="48"/>
      <c r="M800" s="23"/>
      <c r="N800" s="48"/>
      <c r="O800" s="23"/>
      <c r="P800" s="48"/>
      <c r="Q800" s="48"/>
      <c r="R800" s="24"/>
      <c r="S800" s="48"/>
      <c r="T800" s="48"/>
      <c r="U800" s="36"/>
      <c r="V800" s="48"/>
    </row>
    <row r="801" customFormat="false" ht="15.75" hidden="false" customHeight="true" outlineLevel="0" collapsed="false">
      <c r="A801" s="29" t="s">
        <v>498</v>
      </c>
      <c r="B801" s="15" t="s">
        <v>438</v>
      </c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</row>
    <row r="802" customFormat="false" ht="15.75" hidden="false" customHeight="true" outlineLevel="0" collapsed="false">
      <c r="A802" s="29"/>
      <c r="B802" s="20" t="s">
        <v>486</v>
      </c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</row>
    <row r="803" customFormat="false" ht="45" hidden="false" customHeight="true" outlineLevel="0" collapsed="false">
      <c r="A803" s="29"/>
      <c r="B803" s="21" t="s">
        <v>499</v>
      </c>
      <c r="C803" s="21"/>
      <c r="D803" s="21"/>
      <c r="E803" s="21"/>
      <c r="F803" s="21"/>
      <c r="G803" s="21"/>
      <c r="H803" s="21"/>
      <c r="I803" s="36" t="s">
        <v>449</v>
      </c>
      <c r="J803" s="36" t="s">
        <v>21</v>
      </c>
      <c r="K803" s="36" t="s">
        <v>83</v>
      </c>
      <c r="L803" s="36" t="s">
        <v>37</v>
      </c>
      <c r="M803" s="36" t="s">
        <v>500</v>
      </c>
      <c r="N803" s="36" t="s">
        <v>452</v>
      </c>
      <c r="O803" s="36" t="s">
        <v>442</v>
      </c>
      <c r="P803" s="36" t="s">
        <v>452</v>
      </c>
      <c r="Q803" s="36" t="s">
        <v>452</v>
      </c>
      <c r="R803" s="65" t="s">
        <v>501</v>
      </c>
      <c r="S803" s="36" t="s">
        <v>42</v>
      </c>
      <c r="T803" s="36" t="s">
        <v>484</v>
      </c>
      <c r="U803" s="36" t="s">
        <v>99</v>
      </c>
      <c r="V803" s="37" t="s">
        <v>502</v>
      </c>
    </row>
    <row r="804" customFormat="false" ht="15.75" hidden="false" customHeight="true" outlineLevel="0" collapsed="false">
      <c r="A804" s="29"/>
      <c r="B804" s="26" t="s">
        <v>27</v>
      </c>
      <c r="C804" s="27" t="n">
        <f aca="false">SUM(D804:H804)</f>
        <v>2088.34751</v>
      </c>
      <c r="D804" s="27" t="n">
        <f aca="false">SUM(D805:D808)</f>
        <v>2088.34751</v>
      </c>
      <c r="E804" s="27" t="n">
        <f aca="false">SUM(E805:E808)</f>
        <v>0</v>
      </c>
      <c r="F804" s="27" t="n">
        <f aca="false">SUM(F805:F808)</f>
        <v>0</v>
      </c>
      <c r="G804" s="27" t="n">
        <f aca="false">SUM(G805:G808)</f>
        <v>0</v>
      </c>
      <c r="H804" s="27" t="n">
        <f aca="false">SUM(H805:H808)</f>
        <v>0</v>
      </c>
      <c r="I804" s="36"/>
      <c r="J804" s="36"/>
      <c r="K804" s="36"/>
      <c r="L804" s="36"/>
      <c r="M804" s="36"/>
      <c r="N804" s="36"/>
      <c r="O804" s="36"/>
      <c r="P804" s="36"/>
      <c r="Q804" s="36"/>
      <c r="R804" s="65"/>
      <c r="S804" s="36"/>
      <c r="T804" s="36"/>
      <c r="U804" s="36"/>
      <c r="V804" s="37"/>
    </row>
    <row r="805" customFormat="false" ht="15.75" hidden="false" customHeight="true" outlineLevel="0" collapsed="false">
      <c r="A805" s="29"/>
      <c r="B805" s="26" t="s">
        <v>28</v>
      </c>
      <c r="C805" s="27" t="n">
        <f aca="false">SUM(D805:H805)</f>
        <v>0</v>
      </c>
      <c r="D805" s="28"/>
      <c r="E805" s="28"/>
      <c r="F805" s="28"/>
      <c r="G805" s="28"/>
      <c r="H805" s="28"/>
      <c r="I805" s="36"/>
      <c r="J805" s="36"/>
      <c r="K805" s="36"/>
      <c r="L805" s="36"/>
      <c r="M805" s="36"/>
      <c r="N805" s="36"/>
      <c r="O805" s="36"/>
      <c r="P805" s="36"/>
      <c r="Q805" s="36"/>
      <c r="R805" s="65"/>
      <c r="S805" s="36"/>
      <c r="T805" s="36"/>
      <c r="U805" s="36"/>
      <c r="V805" s="37"/>
    </row>
    <row r="806" customFormat="false" ht="15.75" hidden="false" customHeight="true" outlineLevel="0" collapsed="false">
      <c r="A806" s="29"/>
      <c r="B806" s="26" t="s">
        <v>29</v>
      </c>
      <c r="C806" s="27" t="n">
        <f aca="false">SUM(D806:H806)</f>
        <v>2088.34751</v>
      </c>
      <c r="D806" s="28" t="n">
        <v>2088.34751</v>
      </c>
      <c r="E806" s="28"/>
      <c r="F806" s="28"/>
      <c r="G806" s="28"/>
      <c r="H806" s="28"/>
      <c r="I806" s="36"/>
      <c r="J806" s="36"/>
      <c r="K806" s="36"/>
      <c r="L806" s="36"/>
      <c r="M806" s="36"/>
      <c r="N806" s="36"/>
      <c r="O806" s="36"/>
      <c r="P806" s="36"/>
      <c r="Q806" s="36"/>
      <c r="R806" s="65"/>
      <c r="S806" s="36"/>
      <c r="T806" s="36"/>
      <c r="U806" s="36"/>
      <c r="V806" s="37"/>
    </row>
    <row r="807" customFormat="false" ht="15.75" hidden="false" customHeight="true" outlineLevel="0" collapsed="false">
      <c r="A807" s="29"/>
      <c r="B807" s="26" t="s">
        <v>30</v>
      </c>
      <c r="C807" s="27" t="n">
        <f aca="false">SUM(D807:H807)</f>
        <v>0</v>
      </c>
      <c r="D807" s="28"/>
      <c r="E807" s="28"/>
      <c r="F807" s="28"/>
      <c r="G807" s="28"/>
      <c r="H807" s="28"/>
      <c r="I807" s="36"/>
      <c r="J807" s="36"/>
      <c r="K807" s="36"/>
      <c r="L807" s="36"/>
      <c r="M807" s="36"/>
      <c r="N807" s="36"/>
      <c r="O807" s="36"/>
      <c r="P807" s="36"/>
      <c r="Q807" s="36"/>
      <c r="R807" s="65"/>
      <c r="S807" s="36"/>
      <c r="T807" s="36"/>
      <c r="U807" s="36"/>
      <c r="V807" s="37"/>
    </row>
    <row r="808" customFormat="false" ht="15.75" hidden="false" customHeight="true" outlineLevel="0" collapsed="false">
      <c r="A808" s="29"/>
      <c r="B808" s="26" t="s">
        <v>31</v>
      </c>
      <c r="C808" s="27" t="n">
        <f aca="false">SUM(D808:H808)</f>
        <v>0</v>
      </c>
      <c r="D808" s="28"/>
      <c r="E808" s="28"/>
      <c r="F808" s="28"/>
      <c r="G808" s="28"/>
      <c r="H808" s="28"/>
      <c r="I808" s="36"/>
      <c r="J808" s="36"/>
      <c r="K808" s="36"/>
      <c r="L808" s="36"/>
      <c r="M808" s="36"/>
      <c r="N808" s="36"/>
      <c r="O808" s="36"/>
      <c r="P808" s="36"/>
      <c r="Q808" s="36"/>
      <c r="R808" s="65"/>
      <c r="S808" s="36"/>
      <c r="T808" s="36"/>
      <c r="U808" s="36"/>
      <c r="V808" s="37"/>
    </row>
    <row r="809" customFormat="false" ht="15.75" hidden="false" customHeight="true" outlineLevel="0" collapsed="false">
      <c r="A809" s="14" t="n">
        <v>9</v>
      </c>
      <c r="B809" s="62" t="s">
        <v>503</v>
      </c>
      <c r="C809" s="62"/>
      <c r="D809" s="62"/>
      <c r="E809" s="62"/>
      <c r="F809" s="62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</row>
    <row r="810" customFormat="false" ht="15.75" hidden="false" customHeight="true" outlineLevel="0" collapsed="false">
      <c r="A810" s="14"/>
      <c r="B810" s="16" t="s">
        <v>27</v>
      </c>
      <c r="C810" s="17" t="n">
        <f aca="false">SUM(C811:C814)</f>
        <v>33733.33133</v>
      </c>
      <c r="D810" s="17" t="n">
        <f aca="false">SUM(D811:D814)</f>
        <v>33733.33133</v>
      </c>
      <c r="E810" s="17" t="n">
        <f aca="false">SUM(E811:E814)</f>
        <v>0</v>
      </c>
      <c r="F810" s="17" t="n">
        <f aca="false">SUM(F811:F814)</f>
        <v>0</v>
      </c>
      <c r="G810" s="17" t="n">
        <f aca="false">SUM(G811:G814)</f>
        <v>0</v>
      </c>
      <c r="H810" s="17" t="n">
        <f aca="false">SUM(H811:H814)</f>
        <v>0</v>
      </c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</row>
    <row r="811" customFormat="false" ht="15.75" hidden="false" customHeight="true" outlineLevel="0" collapsed="false">
      <c r="A811" s="14"/>
      <c r="B811" s="16" t="s">
        <v>28</v>
      </c>
      <c r="C811" s="17" t="n">
        <f aca="false">SUM(D811:H811)</f>
        <v>0</v>
      </c>
      <c r="D811" s="17" t="n">
        <f aca="false">D819+D827</f>
        <v>0</v>
      </c>
      <c r="E811" s="17" t="n">
        <f aca="false">E819+E827</f>
        <v>0</v>
      </c>
      <c r="F811" s="17" t="n">
        <f aca="false">F819+F827</f>
        <v>0</v>
      </c>
      <c r="G811" s="17" t="n">
        <f aca="false">G819+G827</f>
        <v>0</v>
      </c>
      <c r="H811" s="17" t="n">
        <f aca="false">H819+H827</f>
        <v>0</v>
      </c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</row>
    <row r="812" customFormat="false" ht="15.75" hidden="false" customHeight="true" outlineLevel="0" collapsed="false">
      <c r="A812" s="14"/>
      <c r="B812" s="16" t="s">
        <v>29</v>
      </c>
      <c r="C812" s="17" t="n">
        <f aca="false">SUM(D812:H812)</f>
        <v>33733.33133</v>
      </c>
      <c r="D812" s="17" t="n">
        <f aca="false">D820+D828</f>
        <v>33733.33133</v>
      </c>
      <c r="E812" s="17" t="n">
        <f aca="false">E820+E828</f>
        <v>0</v>
      </c>
      <c r="F812" s="17" t="n">
        <f aca="false">F820+F828</f>
        <v>0</v>
      </c>
      <c r="G812" s="17" t="n">
        <f aca="false">G820+G828</f>
        <v>0</v>
      </c>
      <c r="H812" s="17" t="n">
        <f aca="false">H820+H828</f>
        <v>0</v>
      </c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</row>
    <row r="813" customFormat="false" ht="15.75" hidden="false" customHeight="true" outlineLevel="0" collapsed="false">
      <c r="A813" s="14"/>
      <c r="B813" s="16" t="s">
        <v>30</v>
      </c>
      <c r="C813" s="17" t="n">
        <f aca="false">SUM(D813:H813)</f>
        <v>0</v>
      </c>
      <c r="D813" s="17" t="n">
        <f aca="false">D821+D829</f>
        <v>0</v>
      </c>
      <c r="E813" s="17" t="n">
        <f aca="false">E821+E829</f>
        <v>0</v>
      </c>
      <c r="F813" s="17" t="n">
        <f aca="false">F821+F829</f>
        <v>0</v>
      </c>
      <c r="G813" s="17" t="n">
        <f aca="false">G821+G829</f>
        <v>0</v>
      </c>
      <c r="H813" s="17" t="n">
        <f aca="false">H821+H829</f>
        <v>0</v>
      </c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</row>
    <row r="814" customFormat="false" ht="15.75" hidden="false" customHeight="true" outlineLevel="0" collapsed="false">
      <c r="A814" s="14"/>
      <c r="B814" s="16" t="s">
        <v>31</v>
      </c>
      <c r="C814" s="17" t="n">
        <f aca="false">SUM(D814:H814)</f>
        <v>0</v>
      </c>
      <c r="D814" s="17" t="n">
        <f aca="false">D822+D830</f>
        <v>0</v>
      </c>
      <c r="E814" s="17" t="n">
        <f aca="false">E822+E830</f>
        <v>0</v>
      </c>
      <c r="F814" s="17" t="n">
        <f aca="false">F822+F830</f>
        <v>0</v>
      </c>
      <c r="G814" s="17" t="n">
        <f aca="false">G822+G830</f>
        <v>0</v>
      </c>
      <c r="H814" s="17" t="n">
        <f aca="false">H822+H830</f>
        <v>0</v>
      </c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</row>
    <row r="815" customFormat="false" ht="15.75" hidden="false" customHeight="true" outlineLevel="0" collapsed="false">
      <c r="A815" s="29" t="s">
        <v>504</v>
      </c>
      <c r="B815" s="15" t="s">
        <v>505</v>
      </c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</row>
    <row r="816" customFormat="false" ht="15.75" hidden="false" customHeight="true" outlineLevel="0" collapsed="false">
      <c r="A816" s="29"/>
      <c r="B816" s="20" t="s">
        <v>506</v>
      </c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</row>
    <row r="817" customFormat="false" ht="39.75" hidden="false" customHeight="true" outlineLevel="0" collapsed="false">
      <c r="A817" s="29"/>
      <c r="B817" s="21" t="s">
        <v>507</v>
      </c>
      <c r="C817" s="21"/>
      <c r="D817" s="21"/>
      <c r="E817" s="21"/>
      <c r="F817" s="21"/>
      <c r="G817" s="21"/>
      <c r="H817" s="21"/>
      <c r="I817" s="36"/>
      <c r="J817" s="36"/>
      <c r="K817" s="36" t="s">
        <v>508</v>
      </c>
      <c r="L817" s="36" t="s">
        <v>509</v>
      </c>
      <c r="M817" s="36"/>
      <c r="N817" s="36" t="s">
        <v>505</v>
      </c>
      <c r="O817" s="36" t="s">
        <v>505</v>
      </c>
      <c r="P817" s="36" t="s">
        <v>505</v>
      </c>
      <c r="Q817" s="36"/>
      <c r="R817" s="65" t="n">
        <v>34900</v>
      </c>
      <c r="S817" s="36"/>
      <c r="T817" s="36" t="s">
        <v>108</v>
      </c>
      <c r="U817" s="36" t="s">
        <v>163</v>
      </c>
      <c r="V817" s="37"/>
    </row>
    <row r="818" customFormat="false" ht="15.75" hidden="false" customHeight="true" outlineLevel="0" collapsed="false">
      <c r="A818" s="29"/>
      <c r="B818" s="26" t="s">
        <v>27</v>
      </c>
      <c r="C818" s="27" t="n">
        <f aca="false">SUM(C819:C822)</f>
        <v>30000</v>
      </c>
      <c r="D818" s="27" t="n">
        <f aca="false">SUM(D819:D822)</f>
        <v>30000</v>
      </c>
      <c r="E818" s="27" t="n">
        <f aca="false">SUM(E819:E822)</f>
        <v>0</v>
      </c>
      <c r="F818" s="27" t="n">
        <f aca="false">SUM(F819:F822)</f>
        <v>0</v>
      </c>
      <c r="G818" s="27" t="n">
        <f aca="false">SUM(G819:G822)</f>
        <v>0</v>
      </c>
      <c r="H818" s="27" t="n">
        <f aca="false">SUM(H819:H822)</f>
        <v>0</v>
      </c>
      <c r="I818" s="36"/>
      <c r="J818" s="36"/>
      <c r="K818" s="36"/>
      <c r="L818" s="36"/>
      <c r="M818" s="36"/>
      <c r="N818" s="36"/>
      <c r="O818" s="36"/>
      <c r="P818" s="36"/>
      <c r="Q818" s="36"/>
      <c r="R818" s="65"/>
      <c r="S818" s="36"/>
      <c r="T818" s="36"/>
      <c r="U818" s="36"/>
      <c r="V818" s="37"/>
    </row>
    <row r="819" customFormat="false" ht="15.75" hidden="false" customHeight="true" outlineLevel="0" collapsed="false">
      <c r="A819" s="29"/>
      <c r="B819" s="26" t="s">
        <v>28</v>
      </c>
      <c r="C819" s="27" t="n">
        <f aca="false">SUM(D819:H819)</f>
        <v>0</v>
      </c>
      <c r="D819" s="28"/>
      <c r="E819" s="28"/>
      <c r="F819" s="28"/>
      <c r="G819" s="28"/>
      <c r="H819" s="28"/>
      <c r="I819" s="36"/>
      <c r="J819" s="36"/>
      <c r="K819" s="36"/>
      <c r="L819" s="36"/>
      <c r="M819" s="36"/>
      <c r="N819" s="36"/>
      <c r="O819" s="36"/>
      <c r="P819" s="36"/>
      <c r="Q819" s="36"/>
      <c r="R819" s="65"/>
      <c r="S819" s="36"/>
      <c r="T819" s="36"/>
      <c r="U819" s="36"/>
      <c r="V819" s="37"/>
    </row>
    <row r="820" customFormat="false" ht="15.75" hidden="false" customHeight="true" outlineLevel="0" collapsed="false">
      <c r="A820" s="29"/>
      <c r="B820" s="26" t="s">
        <v>29</v>
      </c>
      <c r="C820" s="27" t="n">
        <f aca="false">SUM(D820:H820)</f>
        <v>30000</v>
      </c>
      <c r="D820" s="28" t="n">
        <v>30000</v>
      </c>
      <c r="E820" s="28"/>
      <c r="F820" s="28"/>
      <c r="G820" s="28"/>
      <c r="H820" s="28"/>
      <c r="I820" s="36"/>
      <c r="J820" s="36"/>
      <c r="K820" s="36"/>
      <c r="L820" s="36"/>
      <c r="M820" s="36"/>
      <c r="N820" s="36"/>
      <c r="O820" s="36"/>
      <c r="P820" s="36"/>
      <c r="Q820" s="36"/>
      <c r="R820" s="65"/>
      <c r="S820" s="36"/>
      <c r="T820" s="36"/>
      <c r="U820" s="36"/>
      <c r="V820" s="37"/>
    </row>
    <row r="821" customFormat="false" ht="15.75" hidden="false" customHeight="true" outlineLevel="0" collapsed="false">
      <c r="A821" s="29"/>
      <c r="B821" s="26" t="s">
        <v>30</v>
      </c>
      <c r="C821" s="27" t="n">
        <f aca="false">SUM(D821:H821)</f>
        <v>0</v>
      </c>
      <c r="D821" s="28"/>
      <c r="E821" s="28"/>
      <c r="F821" s="28"/>
      <c r="G821" s="28"/>
      <c r="H821" s="28"/>
      <c r="I821" s="36"/>
      <c r="J821" s="36"/>
      <c r="K821" s="36"/>
      <c r="L821" s="36"/>
      <c r="M821" s="36"/>
      <c r="N821" s="36"/>
      <c r="O821" s="36"/>
      <c r="P821" s="36"/>
      <c r="Q821" s="36"/>
      <c r="R821" s="65"/>
      <c r="S821" s="36"/>
      <c r="T821" s="36"/>
      <c r="U821" s="36"/>
      <c r="V821" s="37"/>
    </row>
    <row r="822" customFormat="false" ht="15.75" hidden="false" customHeight="true" outlineLevel="0" collapsed="false">
      <c r="A822" s="29"/>
      <c r="B822" s="26" t="s">
        <v>31</v>
      </c>
      <c r="C822" s="27" t="n">
        <f aca="false">SUM(D822:H822)</f>
        <v>0</v>
      </c>
      <c r="D822" s="28"/>
      <c r="E822" s="28"/>
      <c r="F822" s="28"/>
      <c r="G822" s="28"/>
      <c r="H822" s="28"/>
      <c r="I822" s="36"/>
      <c r="J822" s="36"/>
      <c r="K822" s="36"/>
      <c r="L822" s="36"/>
      <c r="M822" s="36"/>
      <c r="N822" s="36"/>
      <c r="O822" s="36"/>
      <c r="P822" s="36"/>
      <c r="Q822" s="36"/>
      <c r="R822" s="65"/>
      <c r="S822" s="36"/>
      <c r="T822" s="36"/>
      <c r="U822" s="36"/>
      <c r="V822" s="37"/>
    </row>
    <row r="823" customFormat="false" ht="15.75" hidden="false" customHeight="true" outlineLevel="0" collapsed="false">
      <c r="A823" s="29" t="s">
        <v>510</v>
      </c>
      <c r="B823" s="15" t="s">
        <v>505</v>
      </c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</row>
    <row r="824" customFormat="false" ht="15.75" hidden="false" customHeight="true" outlineLevel="0" collapsed="false">
      <c r="A824" s="29"/>
      <c r="B824" s="20" t="s">
        <v>511</v>
      </c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</row>
    <row r="825" customFormat="false" ht="39.75" hidden="false" customHeight="true" outlineLevel="0" collapsed="false">
      <c r="A825" s="29"/>
      <c r="B825" s="21" t="s">
        <v>512</v>
      </c>
      <c r="C825" s="21"/>
      <c r="D825" s="21"/>
      <c r="E825" s="21"/>
      <c r="F825" s="21"/>
      <c r="G825" s="21"/>
      <c r="H825" s="21"/>
      <c r="I825" s="38"/>
      <c r="J825" s="36" t="n">
        <v>2023</v>
      </c>
      <c r="K825" s="36"/>
      <c r="L825" s="36" t="s">
        <v>509</v>
      </c>
      <c r="M825" s="36" t="s">
        <v>513</v>
      </c>
      <c r="N825" s="36" t="s">
        <v>505</v>
      </c>
      <c r="O825" s="36" t="s">
        <v>505</v>
      </c>
      <c r="P825" s="36" t="s">
        <v>505</v>
      </c>
      <c r="Q825" s="36" t="s">
        <v>505</v>
      </c>
      <c r="R825" s="36" t="n">
        <v>215244.348</v>
      </c>
      <c r="S825" s="36" t="s">
        <v>173</v>
      </c>
      <c r="T825" s="36" t="s">
        <v>484</v>
      </c>
      <c r="U825" s="36" t="s">
        <v>163</v>
      </c>
      <c r="V825" s="37"/>
    </row>
    <row r="826" customFormat="false" ht="15.75" hidden="false" customHeight="true" outlineLevel="0" collapsed="false">
      <c r="A826" s="29"/>
      <c r="B826" s="26" t="s">
        <v>27</v>
      </c>
      <c r="C826" s="27" t="n">
        <f aca="false">SUM(C827:C830)</f>
        <v>3733.33133</v>
      </c>
      <c r="D826" s="27" t="n">
        <f aca="false">SUM(D827:D830)</f>
        <v>3733.33133</v>
      </c>
      <c r="E826" s="27" t="n">
        <f aca="false">SUM(E827:E830)</f>
        <v>0</v>
      </c>
      <c r="F826" s="27" t="n">
        <f aca="false">SUM(F827:F830)</f>
        <v>0</v>
      </c>
      <c r="G826" s="27" t="n">
        <f aca="false">SUM(G827:G830)</f>
        <v>0</v>
      </c>
      <c r="H826" s="27" t="n">
        <f aca="false">SUM(H827:H830)</f>
        <v>0</v>
      </c>
      <c r="I826" s="38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7"/>
    </row>
    <row r="827" customFormat="false" ht="15.75" hidden="false" customHeight="true" outlineLevel="0" collapsed="false">
      <c r="A827" s="29"/>
      <c r="B827" s="26" t="s">
        <v>28</v>
      </c>
      <c r="C827" s="27" t="n">
        <f aca="false">SUM(D827:H827)</f>
        <v>0</v>
      </c>
      <c r="D827" s="28"/>
      <c r="E827" s="28"/>
      <c r="F827" s="28"/>
      <c r="G827" s="28"/>
      <c r="H827" s="28"/>
      <c r="I827" s="38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7"/>
    </row>
    <row r="828" customFormat="false" ht="15.75" hidden="false" customHeight="true" outlineLevel="0" collapsed="false">
      <c r="A828" s="29"/>
      <c r="B828" s="26" t="s">
        <v>29</v>
      </c>
      <c r="C828" s="27" t="n">
        <f aca="false">SUM(D828:H828)</f>
        <v>3733.33133</v>
      </c>
      <c r="D828" s="28" t="n">
        <v>3733.33133</v>
      </c>
      <c r="E828" s="28"/>
      <c r="F828" s="28"/>
      <c r="G828" s="28"/>
      <c r="H828" s="28"/>
      <c r="I828" s="38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7"/>
    </row>
    <row r="829" customFormat="false" ht="15.75" hidden="false" customHeight="true" outlineLevel="0" collapsed="false">
      <c r="A829" s="29"/>
      <c r="B829" s="26" t="s">
        <v>30</v>
      </c>
      <c r="C829" s="27" t="n">
        <f aca="false">SUM(D829:H829)</f>
        <v>0</v>
      </c>
      <c r="D829" s="28"/>
      <c r="E829" s="28"/>
      <c r="F829" s="28"/>
      <c r="G829" s="28"/>
      <c r="H829" s="28"/>
      <c r="I829" s="38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7"/>
    </row>
    <row r="830" customFormat="false" ht="15.75" hidden="false" customHeight="true" outlineLevel="0" collapsed="false">
      <c r="A830" s="29"/>
      <c r="B830" s="26" t="s">
        <v>31</v>
      </c>
      <c r="C830" s="27" t="n">
        <f aca="false">SUM(D830:H830)</f>
        <v>0</v>
      </c>
      <c r="D830" s="28"/>
      <c r="E830" s="28"/>
      <c r="F830" s="28"/>
      <c r="G830" s="28"/>
      <c r="H830" s="28"/>
      <c r="I830" s="38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7"/>
    </row>
    <row r="831" customFormat="false" ht="15.75" hidden="false" customHeight="true" outlineLevel="0" collapsed="false">
      <c r="A831" s="14" t="n">
        <v>10</v>
      </c>
      <c r="B831" s="20" t="s">
        <v>514</v>
      </c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</row>
    <row r="832" customFormat="false" ht="15.75" hidden="false" customHeight="true" outlineLevel="0" collapsed="false">
      <c r="A832" s="14"/>
      <c r="B832" s="16" t="s">
        <v>27</v>
      </c>
      <c r="C832" s="17" t="n">
        <f aca="false">SUM(C833:C836)</f>
        <v>55620</v>
      </c>
      <c r="D832" s="17" t="n">
        <f aca="false">SUM(D833:D836)</f>
        <v>55620</v>
      </c>
      <c r="E832" s="17" t="n">
        <f aca="false">SUM(E833:E836)</f>
        <v>0</v>
      </c>
      <c r="F832" s="17" t="n">
        <f aca="false">SUM(F833:F836)</f>
        <v>0</v>
      </c>
      <c r="G832" s="17" t="n">
        <f aca="false">SUM(G833:G836)</f>
        <v>0</v>
      </c>
      <c r="H832" s="17" t="n">
        <f aca="false">SUM(H833:H836)</f>
        <v>0</v>
      </c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</row>
    <row r="833" customFormat="false" ht="15.75" hidden="false" customHeight="true" outlineLevel="0" collapsed="false">
      <c r="A833" s="14"/>
      <c r="B833" s="16" t="s">
        <v>28</v>
      </c>
      <c r="C833" s="17" t="n">
        <f aca="false">SUM(D833:H833)</f>
        <v>0</v>
      </c>
      <c r="D833" s="17" t="n">
        <f aca="false">D841</f>
        <v>0</v>
      </c>
      <c r="E833" s="17" t="n">
        <f aca="false">E841</f>
        <v>0</v>
      </c>
      <c r="F833" s="17" t="n">
        <f aca="false">F841</f>
        <v>0</v>
      </c>
      <c r="G833" s="17" t="n">
        <f aca="false">G841</f>
        <v>0</v>
      </c>
      <c r="H833" s="17" t="n">
        <f aca="false">H841</f>
        <v>0</v>
      </c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</row>
    <row r="834" customFormat="false" ht="15.75" hidden="false" customHeight="true" outlineLevel="0" collapsed="false">
      <c r="A834" s="14"/>
      <c r="B834" s="16" t="s">
        <v>29</v>
      </c>
      <c r="C834" s="17" t="n">
        <f aca="false">SUM(D834:H834)</f>
        <v>55063.8</v>
      </c>
      <c r="D834" s="17" t="n">
        <f aca="false">D842</f>
        <v>55063.8</v>
      </c>
      <c r="E834" s="17" t="n">
        <f aca="false">E842</f>
        <v>0</v>
      </c>
      <c r="F834" s="17" t="n">
        <f aca="false">F842</f>
        <v>0</v>
      </c>
      <c r="G834" s="17" t="n">
        <f aca="false">G842</f>
        <v>0</v>
      </c>
      <c r="H834" s="17" t="n">
        <f aca="false">H842</f>
        <v>0</v>
      </c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</row>
    <row r="835" customFormat="false" ht="15.75" hidden="false" customHeight="true" outlineLevel="0" collapsed="false">
      <c r="A835" s="14"/>
      <c r="B835" s="16" t="s">
        <v>30</v>
      </c>
      <c r="C835" s="17" t="n">
        <f aca="false">SUM(D835:H835)</f>
        <v>556.2</v>
      </c>
      <c r="D835" s="17" t="n">
        <f aca="false">D843</f>
        <v>556.2</v>
      </c>
      <c r="E835" s="17" t="n">
        <f aca="false">E843</f>
        <v>0</v>
      </c>
      <c r="F835" s="17" t="n">
        <f aca="false">F843</f>
        <v>0</v>
      </c>
      <c r="G835" s="17" t="n">
        <f aca="false">G843</f>
        <v>0</v>
      </c>
      <c r="H835" s="17" t="n">
        <f aca="false">H843</f>
        <v>0</v>
      </c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</row>
    <row r="836" customFormat="false" ht="15.75" hidden="false" customHeight="true" outlineLevel="0" collapsed="false">
      <c r="A836" s="14"/>
      <c r="B836" s="16" t="s">
        <v>31</v>
      </c>
      <c r="C836" s="17" t="n">
        <f aca="false">SUM(D836:H836)</f>
        <v>0</v>
      </c>
      <c r="D836" s="17" t="n">
        <f aca="false">D844</f>
        <v>0</v>
      </c>
      <c r="E836" s="17" t="n">
        <f aca="false">E844</f>
        <v>0</v>
      </c>
      <c r="F836" s="17" t="n">
        <f aca="false">F844</f>
        <v>0</v>
      </c>
      <c r="G836" s="17" t="n">
        <f aca="false">G844</f>
        <v>0</v>
      </c>
      <c r="H836" s="17" t="n">
        <f aca="false">H844</f>
        <v>0</v>
      </c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</row>
    <row r="837" customFormat="false" ht="15.75" hidden="false" customHeight="true" outlineLevel="0" collapsed="false">
      <c r="A837" s="29" t="s">
        <v>515</v>
      </c>
      <c r="B837" s="15" t="s">
        <v>33</v>
      </c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</row>
    <row r="838" customFormat="false" ht="15.75" hidden="false" customHeight="true" outlineLevel="0" collapsed="false">
      <c r="A838" s="29"/>
      <c r="B838" s="20" t="s">
        <v>516</v>
      </c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</row>
    <row r="839" customFormat="false" ht="39.75" hidden="false" customHeight="true" outlineLevel="0" collapsed="false">
      <c r="A839" s="29"/>
      <c r="B839" s="21" t="s">
        <v>517</v>
      </c>
      <c r="C839" s="21"/>
      <c r="D839" s="21"/>
      <c r="E839" s="21"/>
      <c r="F839" s="21"/>
      <c r="G839" s="21"/>
      <c r="H839" s="21"/>
      <c r="I839" s="31"/>
      <c r="J839" s="23" t="s">
        <v>21</v>
      </c>
      <c r="K839" s="23"/>
      <c r="L839" s="23" t="s">
        <v>488</v>
      </c>
      <c r="M839" s="23" t="s">
        <v>518</v>
      </c>
      <c r="N839" s="23" t="s">
        <v>519</v>
      </c>
      <c r="O839" s="23" t="s">
        <v>520</v>
      </c>
      <c r="P839" s="23" t="s">
        <v>519</v>
      </c>
      <c r="Q839" s="23" t="s">
        <v>519</v>
      </c>
      <c r="R839" s="24"/>
      <c r="S839" s="23" t="s">
        <v>173</v>
      </c>
      <c r="T839" s="23" t="s">
        <v>521</v>
      </c>
      <c r="U839" s="23" t="s">
        <v>62</v>
      </c>
      <c r="V839" s="25"/>
    </row>
    <row r="840" customFormat="false" ht="15.75" hidden="false" customHeight="true" outlineLevel="0" collapsed="false">
      <c r="A840" s="29"/>
      <c r="B840" s="26" t="s">
        <v>27</v>
      </c>
      <c r="C840" s="27" t="n">
        <f aca="false">SUM(C841:C844)</f>
        <v>55620</v>
      </c>
      <c r="D840" s="27" t="n">
        <f aca="false">SUM(D841:D844)</f>
        <v>55620</v>
      </c>
      <c r="E840" s="27" t="n">
        <f aca="false">SUM(E841:E844)</f>
        <v>0</v>
      </c>
      <c r="F840" s="27" t="n">
        <f aca="false">SUM(F841:F844)</f>
        <v>0</v>
      </c>
      <c r="G840" s="27" t="n">
        <f aca="false">SUM(G841:G844)</f>
        <v>0</v>
      </c>
      <c r="H840" s="27" t="n">
        <f aca="false">SUM(H841:H844)</f>
        <v>0</v>
      </c>
      <c r="I840" s="31"/>
      <c r="J840" s="23"/>
      <c r="K840" s="23"/>
      <c r="L840" s="23"/>
      <c r="M840" s="23"/>
      <c r="N840" s="23"/>
      <c r="O840" s="23"/>
      <c r="P840" s="23"/>
      <c r="Q840" s="23"/>
      <c r="R840" s="24"/>
      <c r="S840" s="23"/>
      <c r="T840" s="23"/>
      <c r="U840" s="23"/>
      <c r="V840" s="25"/>
    </row>
    <row r="841" customFormat="false" ht="15.75" hidden="false" customHeight="true" outlineLevel="0" collapsed="false">
      <c r="A841" s="29"/>
      <c r="B841" s="26" t="s">
        <v>28</v>
      </c>
      <c r="C841" s="27" t="n">
        <f aca="false">SUM(D841:H841)</f>
        <v>0</v>
      </c>
      <c r="D841" s="28"/>
      <c r="E841" s="28"/>
      <c r="F841" s="28"/>
      <c r="G841" s="28"/>
      <c r="H841" s="28"/>
      <c r="I841" s="31"/>
      <c r="J841" s="23"/>
      <c r="K841" s="23"/>
      <c r="L841" s="23"/>
      <c r="M841" s="23"/>
      <c r="N841" s="23"/>
      <c r="O841" s="23"/>
      <c r="P841" s="23"/>
      <c r="Q841" s="23"/>
      <c r="R841" s="24"/>
      <c r="S841" s="23"/>
      <c r="T841" s="23"/>
      <c r="U841" s="23"/>
      <c r="V841" s="25"/>
    </row>
    <row r="842" customFormat="false" ht="15.75" hidden="false" customHeight="true" outlineLevel="0" collapsed="false">
      <c r="A842" s="29"/>
      <c r="B842" s="26" t="s">
        <v>29</v>
      </c>
      <c r="C842" s="27" t="n">
        <f aca="false">SUM(D842:H842)</f>
        <v>55063.8</v>
      </c>
      <c r="D842" s="28" t="n">
        <v>55063.8</v>
      </c>
      <c r="E842" s="28"/>
      <c r="F842" s="28"/>
      <c r="G842" s="28"/>
      <c r="H842" s="28"/>
      <c r="I842" s="31"/>
      <c r="J842" s="23"/>
      <c r="K842" s="23"/>
      <c r="L842" s="23"/>
      <c r="M842" s="23"/>
      <c r="N842" s="23"/>
      <c r="O842" s="23"/>
      <c r="P842" s="23"/>
      <c r="Q842" s="23"/>
      <c r="R842" s="24"/>
      <c r="S842" s="23"/>
      <c r="T842" s="23"/>
      <c r="U842" s="23"/>
      <c r="V842" s="25"/>
    </row>
    <row r="843" customFormat="false" ht="15.75" hidden="false" customHeight="true" outlineLevel="0" collapsed="false">
      <c r="A843" s="29"/>
      <c r="B843" s="26" t="s">
        <v>30</v>
      </c>
      <c r="C843" s="27" t="n">
        <f aca="false">SUM(D843:H843)</f>
        <v>556.2</v>
      </c>
      <c r="D843" s="28" t="n">
        <v>556.2</v>
      </c>
      <c r="E843" s="28"/>
      <c r="F843" s="28"/>
      <c r="G843" s="28"/>
      <c r="H843" s="28"/>
      <c r="I843" s="31"/>
      <c r="J843" s="23"/>
      <c r="K843" s="23"/>
      <c r="L843" s="23"/>
      <c r="M843" s="23"/>
      <c r="N843" s="23"/>
      <c r="O843" s="23"/>
      <c r="P843" s="23"/>
      <c r="Q843" s="23"/>
      <c r="R843" s="24"/>
      <c r="S843" s="23"/>
      <c r="T843" s="23"/>
      <c r="U843" s="23"/>
      <c r="V843" s="25"/>
    </row>
    <row r="844" customFormat="false" ht="15.75" hidden="false" customHeight="true" outlineLevel="0" collapsed="false">
      <c r="A844" s="29"/>
      <c r="B844" s="26" t="s">
        <v>31</v>
      </c>
      <c r="C844" s="27" t="n">
        <f aca="false">SUM(D844:H844)</f>
        <v>0</v>
      </c>
      <c r="D844" s="28"/>
      <c r="E844" s="28"/>
      <c r="F844" s="28"/>
      <c r="G844" s="28"/>
      <c r="H844" s="28"/>
      <c r="I844" s="31"/>
      <c r="J844" s="23"/>
      <c r="K844" s="23"/>
      <c r="L844" s="23"/>
      <c r="M844" s="23"/>
      <c r="N844" s="23"/>
      <c r="O844" s="23"/>
      <c r="P844" s="23"/>
      <c r="Q844" s="23"/>
      <c r="R844" s="24"/>
      <c r="S844" s="23"/>
      <c r="T844" s="23"/>
      <c r="U844" s="23"/>
      <c r="V844" s="25"/>
    </row>
    <row r="845" customFormat="false" ht="19.5" hidden="false" customHeight="true" outlineLevel="0" collapsed="false">
      <c r="A845" s="14" t="n">
        <v>11</v>
      </c>
      <c r="B845" s="33" t="s">
        <v>522</v>
      </c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</row>
    <row r="846" customFormat="false" ht="15.75" hidden="false" customHeight="true" outlineLevel="0" collapsed="false">
      <c r="A846" s="14"/>
      <c r="B846" s="16" t="s">
        <v>27</v>
      </c>
      <c r="C846" s="17" t="n">
        <f aca="false">SUM(C847:C850)</f>
        <v>560010.01001</v>
      </c>
      <c r="D846" s="17" t="n">
        <f aca="false">SUM(D847:D850)</f>
        <v>126010.01001</v>
      </c>
      <c r="E846" s="17" t="n">
        <f aca="false">SUM(E847:E850)</f>
        <v>434000</v>
      </c>
      <c r="F846" s="17" t="n">
        <f aca="false">SUM(F847:F850)</f>
        <v>0</v>
      </c>
      <c r="G846" s="17" t="n">
        <f aca="false">SUM(G847:G850)</f>
        <v>0</v>
      </c>
      <c r="H846" s="17" t="n">
        <f aca="false">SUM(H847:H850)</f>
        <v>0</v>
      </c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</row>
    <row r="847" customFormat="false" ht="15.75" hidden="false" customHeight="true" outlineLevel="0" collapsed="false">
      <c r="A847" s="14"/>
      <c r="B847" s="16" t="s">
        <v>28</v>
      </c>
      <c r="C847" s="17" t="n">
        <f aca="false">D847+E847+F847+G847+H847</f>
        <v>0</v>
      </c>
      <c r="D847" s="17" t="n">
        <f aca="false">D855+D863</f>
        <v>0</v>
      </c>
      <c r="E847" s="17" t="n">
        <f aca="false">E855+E863</f>
        <v>0</v>
      </c>
      <c r="F847" s="17" t="n">
        <f aca="false">F855+F863</f>
        <v>0</v>
      </c>
      <c r="G847" s="17" t="n">
        <f aca="false">G855+G863</f>
        <v>0</v>
      </c>
      <c r="H847" s="17" t="n">
        <f aca="false">H855+H863</f>
        <v>0</v>
      </c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</row>
    <row r="848" customFormat="false" ht="15.75" hidden="false" customHeight="true" outlineLevel="0" collapsed="false">
      <c r="A848" s="14"/>
      <c r="B848" s="16" t="s">
        <v>29</v>
      </c>
      <c r="C848" s="17" t="n">
        <f aca="false">D848+E848+F848+G848+H848</f>
        <v>560000</v>
      </c>
      <c r="D848" s="17" t="n">
        <f aca="false">D856+D864</f>
        <v>126000</v>
      </c>
      <c r="E848" s="17" t="n">
        <f aca="false">E856+E864</f>
        <v>434000</v>
      </c>
      <c r="F848" s="17" t="n">
        <f aca="false">F856+F864</f>
        <v>0</v>
      </c>
      <c r="G848" s="17" t="n">
        <f aca="false">G856+G864</f>
        <v>0</v>
      </c>
      <c r="H848" s="17" t="n">
        <f aca="false">H856+H864</f>
        <v>0</v>
      </c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</row>
    <row r="849" customFormat="false" ht="15.75" hidden="false" customHeight="true" outlineLevel="0" collapsed="false">
      <c r="A849" s="14"/>
      <c r="B849" s="16" t="s">
        <v>30</v>
      </c>
      <c r="C849" s="17" t="n">
        <f aca="false">D849+E849+F849+G849+H849</f>
        <v>10.01001</v>
      </c>
      <c r="D849" s="17" t="n">
        <f aca="false">D857+D865</f>
        <v>10.01001</v>
      </c>
      <c r="E849" s="17" t="n">
        <f aca="false">E857+E865</f>
        <v>0</v>
      </c>
      <c r="F849" s="17" t="n">
        <f aca="false">F857+F865</f>
        <v>0</v>
      </c>
      <c r="G849" s="17" t="n">
        <f aca="false">G857+G865</f>
        <v>0</v>
      </c>
      <c r="H849" s="17" t="n">
        <f aca="false">H857+H865</f>
        <v>0</v>
      </c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</row>
    <row r="850" customFormat="false" ht="15" hidden="false" customHeight="true" outlineLevel="0" collapsed="false">
      <c r="A850" s="14"/>
      <c r="B850" s="16" t="s">
        <v>31</v>
      </c>
      <c r="C850" s="17" t="n">
        <f aca="false">D850+E850+F850+G850+H850</f>
        <v>0</v>
      </c>
      <c r="D850" s="17" t="n">
        <f aca="false">D858+D866</f>
        <v>0</v>
      </c>
      <c r="E850" s="17" t="n">
        <f aca="false">E858+E866</f>
        <v>0</v>
      </c>
      <c r="F850" s="17" t="n">
        <f aca="false">F858+F866</f>
        <v>0</v>
      </c>
      <c r="G850" s="17" t="n">
        <f aca="false">G858+G866</f>
        <v>0</v>
      </c>
      <c r="H850" s="17" t="n">
        <f aca="false">H858+H866</f>
        <v>0</v>
      </c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</row>
    <row r="851" customFormat="false" ht="19.5" hidden="false" customHeight="true" outlineLevel="0" collapsed="false">
      <c r="A851" s="29" t="s">
        <v>523</v>
      </c>
      <c r="B851" s="15" t="s">
        <v>333</v>
      </c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</row>
    <row r="852" customFormat="false" ht="19.5" hidden="false" customHeight="true" outlineLevel="0" collapsed="false">
      <c r="A852" s="29"/>
      <c r="B852" s="20" t="s">
        <v>524</v>
      </c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</row>
    <row r="853" customFormat="false" ht="39.75" hidden="false" customHeight="true" outlineLevel="0" collapsed="false">
      <c r="A853" s="29"/>
      <c r="B853" s="21" t="s">
        <v>525</v>
      </c>
      <c r="C853" s="21"/>
      <c r="D853" s="21"/>
      <c r="E853" s="21"/>
      <c r="F853" s="21"/>
      <c r="G853" s="21"/>
      <c r="H853" s="21"/>
      <c r="I853" s="40" t="s">
        <v>526</v>
      </c>
      <c r="J853" s="36" t="n">
        <v>2025</v>
      </c>
      <c r="K853" s="36" t="n">
        <v>2023</v>
      </c>
      <c r="L853" s="23" t="s">
        <v>350</v>
      </c>
      <c r="M853" s="36"/>
      <c r="N853" s="36" t="s">
        <v>527</v>
      </c>
      <c r="O853" s="36" t="s">
        <v>333</v>
      </c>
      <c r="P853" s="36" t="s">
        <v>527</v>
      </c>
      <c r="Q853" s="36" t="s">
        <v>527</v>
      </c>
      <c r="R853" s="36"/>
      <c r="S853" s="36" t="s">
        <v>42</v>
      </c>
      <c r="T853" s="36" t="s">
        <v>61</v>
      </c>
      <c r="U853" s="36" t="s">
        <v>163</v>
      </c>
      <c r="V853" s="37"/>
    </row>
    <row r="854" customFormat="false" ht="15" hidden="false" customHeight="true" outlineLevel="0" collapsed="false">
      <c r="A854" s="29"/>
      <c r="B854" s="26" t="s">
        <v>27</v>
      </c>
      <c r="C854" s="27" t="n">
        <f aca="false">SUM(C855:C858)</f>
        <v>550000</v>
      </c>
      <c r="D854" s="27" t="n">
        <f aca="false">SUM(D855:D858)</f>
        <v>116000</v>
      </c>
      <c r="E854" s="27" t="n">
        <f aca="false">SUM(E855:E858)</f>
        <v>434000</v>
      </c>
      <c r="F854" s="27" t="n">
        <f aca="false">SUM(F855:F858)</f>
        <v>0</v>
      </c>
      <c r="G854" s="27" t="n">
        <f aca="false">SUM(G855:G858)</f>
        <v>0</v>
      </c>
      <c r="H854" s="27" t="n">
        <f aca="false">SUM(H855:H858)</f>
        <v>0</v>
      </c>
      <c r="I854" s="40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7"/>
    </row>
    <row r="855" customFormat="false" ht="15" hidden="false" customHeight="true" outlineLevel="0" collapsed="false">
      <c r="A855" s="29"/>
      <c r="B855" s="26" t="s">
        <v>28</v>
      </c>
      <c r="C855" s="27" t="n">
        <f aca="false">SUM(D855:H855)</f>
        <v>0</v>
      </c>
      <c r="D855" s="28"/>
      <c r="E855" s="28"/>
      <c r="F855" s="28"/>
      <c r="G855" s="28"/>
      <c r="H855" s="28"/>
      <c r="I855" s="40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7"/>
    </row>
    <row r="856" customFormat="false" ht="15" hidden="false" customHeight="true" outlineLevel="0" collapsed="false">
      <c r="A856" s="29"/>
      <c r="B856" s="26" t="s">
        <v>29</v>
      </c>
      <c r="C856" s="27" t="n">
        <f aca="false">SUM(D856:H856)</f>
        <v>550000</v>
      </c>
      <c r="D856" s="28" t="n">
        <v>116000</v>
      </c>
      <c r="E856" s="28" t="n">
        <v>434000</v>
      </c>
      <c r="F856" s="28"/>
      <c r="G856" s="28"/>
      <c r="H856" s="28"/>
      <c r="I856" s="40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7"/>
    </row>
    <row r="857" customFormat="false" ht="15" hidden="false" customHeight="true" outlineLevel="0" collapsed="false">
      <c r="A857" s="29"/>
      <c r="B857" s="26" t="s">
        <v>30</v>
      </c>
      <c r="C857" s="27" t="n">
        <f aca="false">SUM(D857:H857)</f>
        <v>0</v>
      </c>
      <c r="D857" s="28"/>
      <c r="E857" s="28"/>
      <c r="F857" s="28"/>
      <c r="G857" s="28"/>
      <c r="H857" s="28"/>
      <c r="I857" s="40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7"/>
    </row>
    <row r="858" customFormat="false" ht="15" hidden="false" customHeight="true" outlineLevel="0" collapsed="false">
      <c r="A858" s="29"/>
      <c r="B858" s="26" t="s">
        <v>31</v>
      </c>
      <c r="C858" s="27" t="n">
        <f aca="false">SUM(D858:H858)</f>
        <v>0</v>
      </c>
      <c r="D858" s="28"/>
      <c r="E858" s="28"/>
      <c r="F858" s="28"/>
      <c r="G858" s="28"/>
      <c r="H858" s="28"/>
      <c r="I858" s="40"/>
      <c r="J858" s="36"/>
      <c r="K858" s="36"/>
      <c r="L858" s="23"/>
      <c r="M858" s="36"/>
      <c r="N858" s="36"/>
      <c r="O858" s="36"/>
      <c r="P858" s="36"/>
      <c r="Q858" s="36"/>
      <c r="R858" s="36"/>
      <c r="S858" s="36"/>
      <c r="T858" s="36"/>
      <c r="U858" s="36"/>
      <c r="V858" s="37"/>
    </row>
    <row r="859" customFormat="false" ht="15" hidden="false" customHeight="true" outlineLevel="0" collapsed="false">
      <c r="A859" s="29" t="s">
        <v>528</v>
      </c>
      <c r="B859" s="15" t="s">
        <v>333</v>
      </c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</row>
    <row r="860" customFormat="false" ht="15" hidden="false" customHeight="true" outlineLevel="0" collapsed="false">
      <c r="A860" s="29"/>
      <c r="B860" s="20" t="s">
        <v>524</v>
      </c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</row>
    <row r="861" customFormat="false" ht="39.75" hidden="false" customHeight="true" outlineLevel="0" collapsed="false">
      <c r="A861" s="29"/>
      <c r="B861" s="21" t="s">
        <v>529</v>
      </c>
      <c r="C861" s="21"/>
      <c r="D861" s="21"/>
      <c r="E861" s="21"/>
      <c r="F861" s="21"/>
      <c r="G861" s="21"/>
      <c r="H861" s="21"/>
      <c r="I861" s="40" t="s">
        <v>526</v>
      </c>
      <c r="J861" s="36" t="n">
        <v>2025</v>
      </c>
      <c r="K861" s="36" t="n">
        <v>2023</v>
      </c>
      <c r="L861" s="36" t="s">
        <v>530</v>
      </c>
      <c r="M861" s="36"/>
      <c r="N861" s="36" t="s">
        <v>531</v>
      </c>
      <c r="O861" s="36" t="s">
        <v>333</v>
      </c>
      <c r="P861" s="36" t="s">
        <v>531</v>
      </c>
      <c r="Q861" s="36" t="s">
        <v>531</v>
      </c>
      <c r="R861" s="36"/>
      <c r="S861" s="36" t="s">
        <v>173</v>
      </c>
      <c r="T861" s="36" t="s">
        <v>208</v>
      </c>
      <c r="U861" s="36" t="s">
        <v>163</v>
      </c>
      <c r="V861" s="37"/>
    </row>
    <row r="862" customFormat="false" ht="15" hidden="false" customHeight="true" outlineLevel="0" collapsed="false">
      <c r="A862" s="29"/>
      <c r="B862" s="26" t="s">
        <v>27</v>
      </c>
      <c r="C862" s="27" t="n">
        <f aca="false">SUM(C863:C866)</f>
        <v>10010.01001</v>
      </c>
      <c r="D862" s="27" t="n">
        <f aca="false">SUM(D863:D866)</f>
        <v>10010.01001</v>
      </c>
      <c r="E862" s="27" t="n">
        <f aca="false">SUM(E863:E866)</f>
        <v>0</v>
      </c>
      <c r="F862" s="27" t="n">
        <f aca="false">SUM(F863:F866)</f>
        <v>0</v>
      </c>
      <c r="G862" s="27" t="n">
        <f aca="false">SUM(G863:G866)</f>
        <v>0</v>
      </c>
      <c r="H862" s="27" t="n">
        <f aca="false">SUM(H863:H866)</f>
        <v>0</v>
      </c>
      <c r="I862" s="40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7"/>
    </row>
    <row r="863" customFormat="false" ht="15" hidden="false" customHeight="true" outlineLevel="0" collapsed="false">
      <c r="A863" s="29"/>
      <c r="B863" s="26" t="s">
        <v>28</v>
      </c>
      <c r="C863" s="27" t="n">
        <f aca="false">SUM(D863:H863)</f>
        <v>0</v>
      </c>
      <c r="D863" s="28"/>
      <c r="E863" s="28"/>
      <c r="F863" s="28"/>
      <c r="G863" s="28"/>
      <c r="H863" s="28"/>
      <c r="I863" s="40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7"/>
    </row>
    <row r="864" customFormat="false" ht="15" hidden="false" customHeight="true" outlineLevel="0" collapsed="false">
      <c r="A864" s="29"/>
      <c r="B864" s="26" t="s">
        <v>29</v>
      </c>
      <c r="C864" s="27" t="n">
        <f aca="false">SUM(D864:H864)</f>
        <v>10000</v>
      </c>
      <c r="D864" s="28" t="n">
        <v>10000</v>
      </c>
      <c r="E864" s="28"/>
      <c r="F864" s="28"/>
      <c r="G864" s="28"/>
      <c r="H864" s="28"/>
      <c r="I864" s="40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7"/>
    </row>
    <row r="865" customFormat="false" ht="15" hidden="false" customHeight="true" outlineLevel="0" collapsed="false">
      <c r="A865" s="29"/>
      <c r="B865" s="26" t="s">
        <v>30</v>
      </c>
      <c r="C865" s="27" t="n">
        <f aca="false">SUM(D865:H865)</f>
        <v>10.01001</v>
      </c>
      <c r="D865" s="28" t="n">
        <v>10.01001</v>
      </c>
      <c r="E865" s="28"/>
      <c r="F865" s="28"/>
      <c r="G865" s="28"/>
      <c r="H865" s="28"/>
      <c r="I865" s="40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7"/>
    </row>
    <row r="866" customFormat="false" ht="15" hidden="false" customHeight="true" outlineLevel="0" collapsed="false">
      <c r="A866" s="29"/>
      <c r="B866" s="26" t="s">
        <v>31</v>
      </c>
      <c r="C866" s="27" t="n">
        <f aca="false">SUM(D866:H866)</f>
        <v>0</v>
      </c>
      <c r="D866" s="28"/>
      <c r="E866" s="28"/>
      <c r="F866" s="28"/>
      <c r="G866" s="28"/>
      <c r="H866" s="28"/>
      <c r="I866" s="40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7"/>
    </row>
    <row r="867" customFormat="false" ht="15.75" hidden="false" customHeight="true" outlineLevel="0" collapsed="false">
      <c r="A867" s="29" t="s">
        <v>532</v>
      </c>
      <c r="B867" s="20" t="s">
        <v>533</v>
      </c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</row>
    <row r="868" customFormat="false" ht="15.75" hidden="false" customHeight="true" outlineLevel="0" collapsed="false">
      <c r="A868" s="29"/>
      <c r="B868" s="16" t="s">
        <v>27</v>
      </c>
      <c r="C868" s="17" t="n">
        <f aca="false">SUM(C869:C872)</f>
        <v>115986.985</v>
      </c>
      <c r="D868" s="17" t="n">
        <f aca="false">SUM(D869:D872)</f>
        <v>115986.985</v>
      </c>
      <c r="E868" s="17" t="n">
        <f aca="false">SUM(E869:E872)</f>
        <v>0</v>
      </c>
      <c r="F868" s="17" t="n">
        <f aca="false">SUM(F869:F872)</f>
        <v>0</v>
      </c>
      <c r="G868" s="17" t="n">
        <f aca="false">SUM(G869:G872)</f>
        <v>0</v>
      </c>
      <c r="H868" s="17" t="n">
        <f aca="false">SUM(H869:H872)</f>
        <v>0</v>
      </c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</row>
    <row r="869" customFormat="false" ht="15.75" hidden="false" customHeight="true" outlineLevel="0" collapsed="false">
      <c r="A869" s="29"/>
      <c r="B869" s="16" t="s">
        <v>28</v>
      </c>
      <c r="C869" s="17" t="n">
        <f aca="false">D869+E869+F869+G869+H869</f>
        <v>41169.6</v>
      </c>
      <c r="D869" s="17" t="n">
        <f aca="false">D877</f>
        <v>41169.6</v>
      </c>
      <c r="E869" s="17" t="n">
        <f aca="false">E877</f>
        <v>0</v>
      </c>
      <c r="F869" s="17" t="n">
        <f aca="false">F877</f>
        <v>0</v>
      </c>
      <c r="G869" s="17" t="n">
        <f aca="false">G877</f>
        <v>0</v>
      </c>
      <c r="H869" s="17" t="n">
        <f aca="false">H877</f>
        <v>0</v>
      </c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</row>
    <row r="870" customFormat="false" ht="15.75" hidden="false" customHeight="true" outlineLevel="0" collapsed="false">
      <c r="A870" s="29"/>
      <c r="B870" s="16" t="s">
        <v>29</v>
      </c>
      <c r="C870" s="17" t="n">
        <f aca="false">D870+E870+F870+G870+H870</f>
        <v>65431.60569</v>
      </c>
      <c r="D870" s="17" t="n">
        <f aca="false">D878</f>
        <v>65431.60569</v>
      </c>
      <c r="E870" s="17" t="n">
        <f aca="false">E878</f>
        <v>0</v>
      </c>
      <c r="F870" s="17" t="n">
        <f aca="false">F878</f>
        <v>0</v>
      </c>
      <c r="G870" s="17" t="n">
        <f aca="false">G878</f>
        <v>0</v>
      </c>
      <c r="H870" s="17" t="n">
        <f aca="false">H878</f>
        <v>0</v>
      </c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</row>
    <row r="871" customFormat="false" ht="15.75" hidden="false" customHeight="true" outlineLevel="0" collapsed="false">
      <c r="A871" s="29"/>
      <c r="B871" s="16" t="s">
        <v>30</v>
      </c>
      <c r="C871" s="17" t="n">
        <f aca="false">D871+E871+F871+G871+H871</f>
        <v>9385.77931</v>
      </c>
      <c r="D871" s="17" t="n">
        <f aca="false">D879</f>
        <v>9385.77931</v>
      </c>
      <c r="E871" s="17" t="n">
        <f aca="false">E879</f>
        <v>0</v>
      </c>
      <c r="F871" s="17" t="n">
        <f aca="false">F879</f>
        <v>0</v>
      </c>
      <c r="G871" s="17" t="n">
        <f aca="false">G879</f>
        <v>0</v>
      </c>
      <c r="H871" s="17" t="n">
        <f aca="false">H879</f>
        <v>0</v>
      </c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</row>
    <row r="872" customFormat="false" ht="15.75" hidden="false" customHeight="true" outlineLevel="0" collapsed="false">
      <c r="A872" s="29"/>
      <c r="B872" s="16" t="s">
        <v>31</v>
      </c>
      <c r="C872" s="17" t="n">
        <f aca="false">D872+E872+F872+G872+H872</f>
        <v>0</v>
      </c>
      <c r="D872" s="17" t="n">
        <f aca="false">D880</f>
        <v>0</v>
      </c>
      <c r="E872" s="17" t="n">
        <f aca="false">E880</f>
        <v>0</v>
      </c>
      <c r="F872" s="17" t="n">
        <f aca="false">F880</f>
        <v>0</v>
      </c>
      <c r="G872" s="17" t="n">
        <f aca="false">G880</f>
        <v>0</v>
      </c>
      <c r="H872" s="17" t="n">
        <f aca="false">H880</f>
        <v>0</v>
      </c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</row>
    <row r="873" customFormat="false" ht="15.75" hidden="false" customHeight="true" outlineLevel="0" collapsed="false">
      <c r="A873" s="29" t="s">
        <v>534</v>
      </c>
      <c r="B873" s="15" t="s">
        <v>535</v>
      </c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</row>
    <row r="874" customFormat="false" ht="15.75" hidden="false" customHeight="true" outlineLevel="0" collapsed="false">
      <c r="A874" s="29"/>
      <c r="B874" s="20" t="s">
        <v>536</v>
      </c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</row>
    <row r="875" customFormat="false" ht="39.75" hidden="false" customHeight="true" outlineLevel="0" collapsed="false">
      <c r="A875" s="29"/>
      <c r="B875" s="21" t="s">
        <v>537</v>
      </c>
      <c r="C875" s="21"/>
      <c r="D875" s="21"/>
      <c r="E875" s="21"/>
      <c r="F875" s="21"/>
      <c r="G875" s="21"/>
      <c r="H875" s="21"/>
      <c r="I875" s="23"/>
      <c r="J875" s="23" t="n">
        <v>2023</v>
      </c>
      <c r="K875" s="23"/>
      <c r="L875" s="23" t="s">
        <v>538</v>
      </c>
      <c r="M875" s="23" t="s">
        <v>539</v>
      </c>
      <c r="N875" s="23" t="s">
        <v>540</v>
      </c>
      <c r="O875" s="23" t="s">
        <v>535</v>
      </c>
      <c r="P875" s="23" t="s">
        <v>541</v>
      </c>
      <c r="Q875" s="23" t="s">
        <v>541</v>
      </c>
      <c r="R875" s="23" t="s">
        <v>542</v>
      </c>
      <c r="S875" s="23" t="s">
        <v>173</v>
      </c>
      <c r="T875" s="23" t="s">
        <v>543</v>
      </c>
      <c r="U875" s="23" t="s">
        <v>544</v>
      </c>
      <c r="V875" s="25" t="s">
        <v>545</v>
      </c>
    </row>
    <row r="876" customFormat="false" ht="15.75" hidden="false" customHeight="true" outlineLevel="0" collapsed="false">
      <c r="A876" s="29"/>
      <c r="B876" s="26" t="s">
        <v>27</v>
      </c>
      <c r="C876" s="27" t="n">
        <f aca="false">SUM(C877:C880)</f>
        <v>115986.985</v>
      </c>
      <c r="D876" s="27" t="n">
        <f aca="false">SUM(D877:D880)</f>
        <v>115986.985</v>
      </c>
      <c r="E876" s="27" t="n">
        <f aca="false">SUM(E877:E880)</f>
        <v>0</v>
      </c>
      <c r="F876" s="27" t="n">
        <f aca="false">SUM(F877:F880)</f>
        <v>0</v>
      </c>
      <c r="G876" s="27" t="n">
        <f aca="false">SUM(G877:G880)</f>
        <v>0</v>
      </c>
      <c r="H876" s="27" t="n">
        <f aca="false">SUM(H877:H880)</f>
        <v>0</v>
      </c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5"/>
    </row>
    <row r="877" customFormat="false" ht="15.75" hidden="false" customHeight="true" outlineLevel="0" collapsed="false">
      <c r="A877" s="29"/>
      <c r="B877" s="26" t="s">
        <v>28</v>
      </c>
      <c r="C877" s="27" t="n">
        <f aca="false">D877+E877+F877+G877+H877</f>
        <v>41169.6</v>
      </c>
      <c r="D877" s="28" t="n">
        <f aca="false">0+41169.6</f>
        <v>41169.6</v>
      </c>
      <c r="E877" s="28"/>
      <c r="F877" s="28"/>
      <c r="G877" s="28"/>
      <c r="H877" s="28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5"/>
    </row>
    <row r="878" customFormat="false" ht="15.75" hidden="false" customHeight="true" outlineLevel="0" collapsed="false">
      <c r="A878" s="29"/>
      <c r="B878" s="26" t="s">
        <v>29</v>
      </c>
      <c r="C878" s="27" t="n">
        <f aca="false">D878+E878+F878+G878+H878</f>
        <v>65431.60569</v>
      </c>
      <c r="D878" s="28" t="n">
        <v>65431.60569</v>
      </c>
      <c r="E878" s="28"/>
      <c r="F878" s="28"/>
      <c r="G878" s="28"/>
      <c r="H878" s="28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5"/>
    </row>
    <row r="879" customFormat="false" ht="15.75" hidden="false" customHeight="true" outlineLevel="0" collapsed="false">
      <c r="A879" s="29"/>
      <c r="B879" s="26" t="s">
        <v>30</v>
      </c>
      <c r="C879" s="27" t="n">
        <f aca="false">D879+E879+F879+G879+H879</f>
        <v>9385.77931</v>
      </c>
      <c r="D879" s="28" t="n">
        <v>9385.77931</v>
      </c>
      <c r="E879" s="28"/>
      <c r="F879" s="28"/>
      <c r="G879" s="28"/>
      <c r="H879" s="28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5"/>
    </row>
    <row r="880" customFormat="false" ht="15.75" hidden="false" customHeight="true" outlineLevel="0" collapsed="false">
      <c r="A880" s="29"/>
      <c r="B880" s="26" t="s">
        <v>31</v>
      </c>
      <c r="C880" s="27" t="n">
        <f aca="false">D880+E880+F880+G880+H880</f>
        <v>0</v>
      </c>
      <c r="D880" s="28"/>
      <c r="E880" s="28"/>
      <c r="F880" s="28"/>
      <c r="G880" s="28"/>
      <c r="H880" s="28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5"/>
    </row>
    <row r="881" customFormat="false" ht="15.75" hidden="false" customHeight="true" outlineLevel="0" collapsed="false">
      <c r="A881" s="29" t="s">
        <v>546</v>
      </c>
      <c r="B881" s="33" t="s">
        <v>547</v>
      </c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</row>
    <row r="882" customFormat="false" ht="15.75" hidden="false" customHeight="true" outlineLevel="0" collapsed="false">
      <c r="A882" s="29"/>
      <c r="B882" s="16" t="s">
        <v>27</v>
      </c>
      <c r="C882" s="17" t="n">
        <f aca="false">SUM(C883:C886)</f>
        <v>25187.61714</v>
      </c>
      <c r="D882" s="17" t="n">
        <f aca="false">SUM(D883:D886)</f>
        <v>1</v>
      </c>
      <c r="E882" s="17" t="n">
        <f aca="false">SUM(E883:E886)</f>
        <v>25186.61714</v>
      </c>
      <c r="F882" s="17" t="n">
        <f aca="false">SUM(F883:F886)</f>
        <v>0</v>
      </c>
      <c r="G882" s="17" t="n">
        <f aca="false">SUM(G883:G886)</f>
        <v>0</v>
      </c>
      <c r="H882" s="17" t="n">
        <f aca="false">SUM(H883:H886)</f>
        <v>0</v>
      </c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</row>
    <row r="883" customFormat="false" ht="15.75" hidden="false" customHeight="true" outlineLevel="0" collapsed="false">
      <c r="A883" s="29"/>
      <c r="B883" s="16" t="s">
        <v>28</v>
      </c>
      <c r="C883" s="17" t="n">
        <f aca="false">SUM(D883:F883)</f>
        <v>0</v>
      </c>
      <c r="D883" s="17" t="n">
        <f aca="false">D891+D899</f>
        <v>0</v>
      </c>
      <c r="E883" s="17" t="n">
        <f aca="false">E891+E899</f>
        <v>0</v>
      </c>
      <c r="F883" s="17" t="n">
        <f aca="false">F891+F899</f>
        <v>0</v>
      </c>
      <c r="G883" s="17" t="n">
        <f aca="false">G891+G899</f>
        <v>0</v>
      </c>
      <c r="H883" s="17" t="n">
        <f aca="false">H891+H899</f>
        <v>0</v>
      </c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</row>
    <row r="884" customFormat="false" ht="15.75" hidden="false" customHeight="true" outlineLevel="0" collapsed="false">
      <c r="A884" s="29"/>
      <c r="B884" s="16" t="s">
        <v>29</v>
      </c>
      <c r="C884" s="17" t="n">
        <f aca="false">SUM(D884:F884)</f>
        <v>25187.61714</v>
      </c>
      <c r="D884" s="17" t="n">
        <f aca="false">D892+D900</f>
        <v>1</v>
      </c>
      <c r="E884" s="17" t="n">
        <f aca="false">E892+E900</f>
        <v>25186.61714</v>
      </c>
      <c r="F884" s="17" t="n">
        <f aca="false">F892+F900</f>
        <v>0</v>
      </c>
      <c r="G884" s="17" t="n">
        <f aca="false">G892+G900</f>
        <v>0</v>
      </c>
      <c r="H884" s="17" t="n">
        <f aca="false">H892+H900</f>
        <v>0</v>
      </c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</row>
    <row r="885" customFormat="false" ht="15.75" hidden="false" customHeight="true" outlineLevel="0" collapsed="false">
      <c r="A885" s="29"/>
      <c r="B885" s="16" t="s">
        <v>30</v>
      </c>
      <c r="C885" s="17" t="n">
        <f aca="false">SUM(D885:F885)</f>
        <v>0</v>
      </c>
      <c r="D885" s="17" t="n">
        <f aca="false">D893+D901</f>
        <v>0</v>
      </c>
      <c r="E885" s="17" t="n">
        <f aca="false">E893+E901</f>
        <v>0</v>
      </c>
      <c r="F885" s="17" t="n">
        <f aca="false">F893+F901</f>
        <v>0</v>
      </c>
      <c r="G885" s="17" t="n">
        <f aca="false">G893+G901</f>
        <v>0</v>
      </c>
      <c r="H885" s="17" t="n">
        <f aca="false">H893+H901</f>
        <v>0</v>
      </c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</row>
    <row r="886" customFormat="false" ht="15.75" hidden="false" customHeight="true" outlineLevel="0" collapsed="false">
      <c r="A886" s="29"/>
      <c r="B886" s="16" t="s">
        <v>31</v>
      </c>
      <c r="C886" s="17" t="n">
        <f aca="false">SUM(D886:F886)</f>
        <v>0</v>
      </c>
      <c r="D886" s="17" t="n">
        <f aca="false">D894+D902</f>
        <v>0</v>
      </c>
      <c r="E886" s="17" t="n">
        <f aca="false">E894+E902</f>
        <v>0</v>
      </c>
      <c r="F886" s="17" t="n">
        <f aca="false">F894+F902</f>
        <v>0</v>
      </c>
      <c r="G886" s="17" t="n">
        <f aca="false">G894+G902</f>
        <v>0</v>
      </c>
      <c r="H886" s="17" t="n">
        <f aca="false">H894+H902</f>
        <v>0</v>
      </c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</row>
    <row r="887" customFormat="false" ht="15.75" hidden="false" customHeight="true" outlineLevel="0" collapsed="false">
      <c r="A887" s="29" t="s">
        <v>548</v>
      </c>
      <c r="B887" s="15" t="s">
        <v>549</v>
      </c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</row>
    <row r="888" customFormat="false" ht="15.75" hidden="false" customHeight="true" outlineLevel="0" collapsed="false">
      <c r="A888" s="29"/>
      <c r="B888" s="20" t="s">
        <v>550</v>
      </c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</row>
    <row r="889" customFormat="false" ht="45" hidden="false" customHeight="true" outlineLevel="0" collapsed="false">
      <c r="A889" s="29"/>
      <c r="B889" s="21" t="s">
        <v>551</v>
      </c>
      <c r="C889" s="21"/>
      <c r="D889" s="21"/>
      <c r="E889" s="21"/>
      <c r="F889" s="21"/>
      <c r="G889" s="21"/>
      <c r="H889" s="21"/>
      <c r="I889" s="23"/>
      <c r="J889" s="23"/>
      <c r="K889" s="23" t="n">
        <v>2023</v>
      </c>
      <c r="L889" s="23" t="s">
        <v>37</v>
      </c>
      <c r="M889" s="23" t="s">
        <v>552</v>
      </c>
      <c r="N889" s="23" t="s">
        <v>553</v>
      </c>
      <c r="O889" s="23" t="s">
        <v>549</v>
      </c>
      <c r="P889" s="23" t="s">
        <v>549</v>
      </c>
      <c r="Q889" s="23" t="s">
        <v>553</v>
      </c>
      <c r="R889" s="23"/>
      <c r="S889" s="23" t="s">
        <v>42</v>
      </c>
      <c r="T889" s="23" t="s">
        <v>61</v>
      </c>
      <c r="U889" s="23" t="s">
        <v>163</v>
      </c>
      <c r="V889" s="25"/>
    </row>
    <row r="890" customFormat="false" ht="15.75" hidden="false" customHeight="true" outlineLevel="0" collapsed="false">
      <c r="A890" s="29"/>
      <c r="B890" s="26" t="s">
        <v>27</v>
      </c>
      <c r="C890" s="76" t="n">
        <f aca="false">SUM(C891:C894)</f>
        <v>1</v>
      </c>
      <c r="D890" s="76" t="n">
        <f aca="false">SUM(D891:D894)</f>
        <v>1</v>
      </c>
      <c r="E890" s="76" t="n">
        <f aca="false">SUM(E891:E894)</f>
        <v>0</v>
      </c>
      <c r="F890" s="76" t="n">
        <f aca="false">SUM(F891:F894)</f>
        <v>0</v>
      </c>
      <c r="G890" s="76" t="n">
        <f aca="false">SUM(G891:G894)</f>
        <v>0</v>
      </c>
      <c r="H890" s="76" t="n">
        <f aca="false">SUM(H891:H894)</f>
        <v>0</v>
      </c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5"/>
    </row>
    <row r="891" customFormat="false" ht="15.75" hidden="false" customHeight="true" outlineLevel="0" collapsed="false">
      <c r="A891" s="29"/>
      <c r="B891" s="26" t="s">
        <v>28</v>
      </c>
      <c r="C891" s="77" t="n">
        <f aca="false">SUM(D891:F891)</f>
        <v>0</v>
      </c>
      <c r="D891" s="17"/>
      <c r="E891" s="17"/>
      <c r="F891" s="17"/>
      <c r="G891" s="17"/>
      <c r="H891" s="17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5"/>
    </row>
    <row r="892" customFormat="false" ht="15.75" hidden="false" customHeight="true" outlineLevel="0" collapsed="false">
      <c r="A892" s="29"/>
      <c r="B892" s="71" t="s">
        <v>29</v>
      </c>
      <c r="C892" s="77" t="n">
        <f aca="false">SUM(D892:F892)</f>
        <v>1</v>
      </c>
      <c r="D892" s="17" t="n">
        <v>1</v>
      </c>
      <c r="E892" s="17"/>
      <c r="F892" s="17"/>
      <c r="G892" s="17"/>
      <c r="H892" s="17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5"/>
    </row>
    <row r="893" customFormat="false" ht="15.75" hidden="false" customHeight="true" outlineLevel="0" collapsed="false">
      <c r="A893" s="29"/>
      <c r="B893" s="26" t="s">
        <v>30</v>
      </c>
      <c r="C893" s="77" t="n">
        <f aca="false">SUM(D893:F893)</f>
        <v>0</v>
      </c>
      <c r="D893" s="27"/>
      <c r="E893" s="27"/>
      <c r="F893" s="27"/>
      <c r="G893" s="27"/>
      <c r="H893" s="27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5"/>
    </row>
    <row r="894" customFormat="false" ht="15.75" hidden="false" customHeight="true" outlineLevel="0" collapsed="false">
      <c r="A894" s="29"/>
      <c r="B894" s="26" t="s">
        <v>31</v>
      </c>
      <c r="C894" s="77" t="n">
        <f aca="false">SUM(D894:F894)</f>
        <v>0</v>
      </c>
      <c r="D894" s="27"/>
      <c r="E894" s="27"/>
      <c r="F894" s="27"/>
      <c r="G894" s="27"/>
      <c r="H894" s="27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5"/>
    </row>
    <row r="895" customFormat="false" ht="15.75" hidden="false" customHeight="true" outlineLevel="0" collapsed="false">
      <c r="A895" s="29" t="s">
        <v>554</v>
      </c>
      <c r="B895" s="15" t="s">
        <v>549</v>
      </c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</row>
    <row r="896" customFormat="false" ht="15.75" hidden="false" customHeight="true" outlineLevel="0" collapsed="false">
      <c r="A896" s="29"/>
      <c r="B896" s="20" t="s">
        <v>550</v>
      </c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</row>
    <row r="897" customFormat="false" ht="45" hidden="false" customHeight="true" outlineLevel="0" collapsed="false">
      <c r="A897" s="29"/>
      <c r="B897" s="21" t="s">
        <v>555</v>
      </c>
      <c r="C897" s="21"/>
      <c r="D897" s="21"/>
      <c r="E897" s="21"/>
      <c r="F897" s="21"/>
      <c r="G897" s="21"/>
      <c r="H897" s="21"/>
      <c r="I897" s="23"/>
      <c r="J897" s="23" t="n">
        <v>2024</v>
      </c>
      <c r="K897" s="23" t="n">
        <v>2024</v>
      </c>
      <c r="L897" s="23" t="s">
        <v>556</v>
      </c>
      <c r="M897" s="23" t="s">
        <v>557</v>
      </c>
      <c r="N897" s="23" t="s">
        <v>558</v>
      </c>
      <c r="O897" s="23" t="s">
        <v>549</v>
      </c>
      <c r="P897" s="23" t="s">
        <v>549</v>
      </c>
      <c r="Q897" s="23" t="s">
        <v>558</v>
      </c>
      <c r="R897" s="23"/>
      <c r="S897" s="23" t="s">
        <v>42</v>
      </c>
      <c r="T897" s="23" t="s">
        <v>61</v>
      </c>
      <c r="U897" s="23" t="s">
        <v>559</v>
      </c>
      <c r="V897" s="25"/>
    </row>
    <row r="898" customFormat="false" ht="15.75" hidden="false" customHeight="true" outlineLevel="0" collapsed="false">
      <c r="A898" s="29"/>
      <c r="B898" s="26" t="s">
        <v>27</v>
      </c>
      <c r="C898" s="76" t="n">
        <f aca="false">SUM(C899:C902)</f>
        <v>25186.61714</v>
      </c>
      <c r="D898" s="76" t="n">
        <f aca="false">SUM(D899:D902)</f>
        <v>0</v>
      </c>
      <c r="E898" s="76" t="n">
        <f aca="false">SUM(E899:E902)</f>
        <v>25186.61714</v>
      </c>
      <c r="F898" s="76" t="n">
        <f aca="false">SUM(F899:F902)</f>
        <v>0</v>
      </c>
      <c r="G898" s="76" t="n">
        <f aca="false">SUM(G899:G902)</f>
        <v>0</v>
      </c>
      <c r="H898" s="76" t="n">
        <f aca="false">SUM(H899:H902)</f>
        <v>0</v>
      </c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5"/>
    </row>
    <row r="899" customFormat="false" ht="15.75" hidden="false" customHeight="true" outlineLevel="0" collapsed="false">
      <c r="A899" s="29"/>
      <c r="B899" s="26" t="s">
        <v>28</v>
      </c>
      <c r="C899" s="77" t="n">
        <f aca="false">SUM(D899:H899)</f>
        <v>0</v>
      </c>
      <c r="D899" s="17"/>
      <c r="E899" s="17"/>
      <c r="F899" s="17"/>
      <c r="G899" s="17"/>
      <c r="H899" s="17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5"/>
    </row>
    <row r="900" customFormat="false" ht="15.75" hidden="false" customHeight="true" outlineLevel="0" collapsed="false">
      <c r="A900" s="29"/>
      <c r="B900" s="71" t="s">
        <v>29</v>
      </c>
      <c r="C900" s="77" t="n">
        <f aca="false">SUM(D900:H900)</f>
        <v>25186.61714</v>
      </c>
      <c r="D900" s="17"/>
      <c r="E900" s="17" t="n">
        <v>25186.61714</v>
      </c>
      <c r="F900" s="17"/>
      <c r="G900" s="17"/>
      <c r="H900" s="17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5"/>
    </row>
    <row r="901" customFormat="false" ht="15.75" hidden="false" customHeight="true" outlineLevel="0" collapsed="false">
      <c r="A901" s="29"/>
      <c r="B901" s="26" t="s">
        <v>30</v>
      </c>
      <c r="C901" s="77" t="n">
        <f aca="false">SUM(D901:H901)</f>
        <v>0</v>
      </c>
      <c r="D901" s="27"/>
      <c r="E901" s="27"/>
      <c r="F901" s="27"/>
      <c r="G901" s="27"/>
      <c r="H901" s="27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5"/>
    </row>
    <row r="902" customFormat="false" ht="15.75" hidden="false" customHeight="true" outlineLevel="0" collapsed="false">
      <c r="A902" s="29"/>
      <c r="B902" s="26" t="s">
        <v>31</v>
      </c>
      <c r="C902" s="77" t="n">
        <f aca="false">SUM(D902:H902)</f>
        <v>0</v>
      </c>
      <c r="D902" s="27"/>
      <c r="E902" s="27"/>
      <c r="F902" s="27"/>
      <c r="G902" s="27"/>
      <c r="H902" s="27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5"/>
    </row>
    <row r="903" customFormat="false" ht="15.75" hidden="false" customHeight="true" outlineLevel="0" collapsed="false">
      <c r="A903" s="29" t="s">
        <v>560</v>
      </c>
      <c r="B903" s="33" t="s">
        <v>561</v>
      </c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</row>
    <row r="904" customFormat="false" ht="15.75" hidden="false" customHeight="true" outlineLevel="0" collapsed="false">
      <c r="A904" s="29"/>
      <c r="B904" s="16" t="s">
        <v>27</v>
      </c>
      <c r="C904" s="17" t="n">
        <f aca="false">SUM(C905:C908)</f>
        <v>262000</v>
      </c>
      <c r="D904" s="17" t="n">
        <f aca="false">SUM(D905:D908)</f>
        <v>262000</v>
      </c>
      <c r="E904" s="17" t="n">
        <f aca="false">SUM(E905:E908)</f>
        <v>0</v>
      </c>
      <c r="F904" s="17" t="n">
        <f aca="false">SUM(F905:F908)</f>
        <v>0</v>
      </c>
      <c r="G904" s="17" t="n">
        <f aca="false">SUM(G905:G908)</f>
        <v>0</v>
      </c>
      <c r="H904" s="17" t="n">
        <f aca="false">SUM(H905:H908)</f>
        <v>0</v>
      </c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</row>
    <row r="905" customFormat="false" ht="15.75" hidden="false" customHeight="true" outlineLevel="0" collapsed="false">
      <c r="A905" s="29"/>
      <c r="B905" s="16" t="s">
        <v>28</v>
      </c>
      <c r="C905" s="17" t="n">
        <f aca="false">SUM(D905:F905)</f>
        <v>262000</v>
      </c>
      <c r="D905" s="17" t="n">
        <f aca="false">D913</f>
        <v>262000</v>
      </c>
      <c r="E905" s="17" t="n">
        <f aca="false">E913</f>
        <v>0</v>
      </c>
      <c r="F905" s="17" t="n">
        <f aca="false">F913</f>
        <v>0</v>
      </c>
      <c r="G905" s="17" t="n">
        <f aca="false">G913</f>
        <v>0</v>
      </c>
      <c r="H905" s="17" t="n">
        <f aca="false">H913</f>
        <v>0</v>
      </c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</row>
    <row r="906" customFormat="false" ht="15.75" hidden="false" customHeight="true" outlineLevel="0" collapsed="false">
      <c r="A906" s="29"/>
      <c r="B906" s="16" t="s">
        <v>29</v>
      </c>
      <c r="C906" s="17" t="n">
        <f aca="false">SUM(D906:F906)</f>
        <v>0</v>
      </c>
      <c r="D906" s="17" t="n">
        <f aca="false">D914</f>
        <v>0</v>
      </c>
      <c r="E906" s="17" t="n">
        <f aca="false">E914</f>
        <v>0</v>
      </c>
      <c r="F906" s="17" t="n">
        <f aca="false">F914</f>
        <v>0</v>
      </c>
      <c r="G906" s="17" t="n">
        <f aca="false">G914</f>
        <v>0</v>
      </c>
      <c r="H906" s="17" t="n">
        <f aca="false">H914</f>
        <v>0</v>
      </c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</row>
    <row r="907" customFormat="false" ht="15.75" hidden="false" customHeight="true" outlineLevel="0" collapsed="false">
      <c r="A907" s="29"/>
      <c r="B907" s="16" t="s">
        <v>30</v>
      </c>
      <c r="C907" s="17" t="n">
        <f aca="false">SUM(D907:F907)</f>
        <v>0</v>
      </c>
      <c r="D907" s="17" t="n">
        <f aca="false">D915</f>
        <v>0</v>
      </c>
      <c r="E907" s="17" t="n">
        <f aca="false">E915</f>
        <v>0</v>
      </c>
      <c r="F907" s="17" t="n">
        <f aca="false">F915</f>
        <v>0</v>
      </c>
      <c r="G907" s="17" t="n">
        <f aca="false">G915</f>
        <v>0</v>
      </c>
      <c r="H907" s="17" t="n">
        <f aca="false">H915</f>
        <v>0</v>
      </c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</row>
    <row r="908" customFormat="false" ht="15.75" hidden="false" customHeight="true" outlineLevel="0" collapsed="false">
      <c r="A908" s="29"/>
      <c r="B908" s="16" t="s">
        <v>31</v>
      </c>
      <c r="C908" s="17" t="n">
        <f aca="false">SUM(D908:F908)</f>
        <v>0</v>
      </c>
      <c r="D908" s="17" t="n">
        <f aca="false">D916</f>
        <v>0</v>
      </c>
      <c r="E908" s="17" t="n">
        <f aca="false">E916</f>
        <v>0</v>
      </c>
      <c r="F908" s="17" t="n">
        <f aca="false">F916</f>
        <v>0</v>
      </c>
      <c r="G908" s="17" t="n">
        <f aca="false">G916</f>
        <v>0</v>
      </c>
      <c r="H908" s="17" t="n">
        <f aca="false">H916</f>
        <v>0</v>
      </c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</row>
    <row r="909" customFormat="false" ht="15.75" hidden="false" customHeight="true" outlineLevel="0" collapsed="false">
      <c r="A909" s="29" t="s">
        <v>562</v>
      </c>
      <c r="B909" s="15" t="s">
        <v>33</v>
      </c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</row>
    <row r="910" customFormat="false" ht="15.75" hidden="false" customHeight="true" outlineLevel="0" collapsed="false">
      <c r="A910" s="29"/>
      <c r="B910" s="20" t="s">
        <v>563</v>
      </c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</row>
    <row r="911" customFormat="false" ht="45" hidden="false" customHeight="true" outlineLevel="0" collapsed="false">
      <c r="A911" s="29"/>
      <c r="B911" s="21" t="s">
        <v>564</v>
      </c>
      <c r="C911" s="21"/>
      <c r="D911" s="21"/>
      <c r="E911" s="21"/>
      <c r="F911" s="21"/>
      <c r="G911" s="21"/>
      <c r="H911" s="21"/>
      <c r="I911" s="22"/>
      <c r="J911" s="23"/>
      <c r="K911" s="23" t="s">
        <v>21</v>
      </c>
      <c r="L911" s="23" t="s">
        <v>37</v>
      </c>
      <c r="M911" s="23"/>
      <c r="N911" s="23" t="s">
        <v>33</v>
      </c>
      <c r="O911" s="23" t="s">
        <v>33</v>
      </c>
      <c r="P911" s="23" t="s">
        <v>33</v>
      </c>
      <c r="Q911" s="23" t="s">
        <v>33</v>
      </c>
      <c r="R911" s="24" t="s">
        <v>75</v>
      </c>
      <c r="S911" s="23" t="s">
        <v>42</v>
      </c>
      <c r="T911" s="23" t="s">
        <v>565</v>
      </c>
      <c r="U911" s="23" t="s">
        <v>163</v>
      </c>
      <c r="V911" s="25"/>
    </row>
    <row r="912" customFormat="false" ht="15.75" hidden="false" customHeight="true" outlineLevel="0" collapsed="false">
      <c r="A912" s="29"/>
      <c r="B912" s="26" t="s">
        <v>27</v>
      </c>
      <c r="C912" s="27" t="n">
        <f aca="false">SUM(C913:C916)</f>
        <v>262000</v>
      </c>
      <c r="D912" s="27" t="n">
        <f aca="false">SUM(D913:D916)</f>
        <v>262000</v>
      </c>
      <c r="E912" s="27" t="n">
        <f aca="false">SUM(E913:E916)</f>
        <v>0</v>
      </c>
      <c r="F912" s="27" t="n">
        <f aca="false">SUM(F913:F916)</f>
        <v>0</v>
      </c>
      <c r="G912" s="27" t="n">
        <f aca="false">SUM(G913:G916)</f>
        <v>0</v>
      </c>
      <c r="H912" s="27" t="n">
        <f aca="false">SUM(H913:H916)</f>
        <v>0</v>
      </c>
      <c r="I912" s="22"/>
      <c r="J912" s="23"/>
      <c r="K912" s="23"/>
      <c r="L912" s="23"/>
      <c r="M912" s="23"/>
      <c r="N912" s="23"/>
      <c r="O912" s="23"/>
      <c r="P912" s="23"/>
      <c r="Q912" s="23"/>
      <c r="R912" s="24"/>
      <c r="S912" s="23"/>
      <c r="T912" s="23"/>
      <c r="U912" s="23"/>
      <c r="V912" s="25"/>
    </row>
    <row r="913" customFormat="false" ht="15.75" hidden="false" customHeight="true" outlineLevel="0" collapsed="false">
      <c r="A913" s="29"/>
      <c r="B913" s="26" t="s">
        <v>28</v>
      </c>
      <c r="C913" s="27" t="n">
        <f aca="false">D913+E913+F913+G913+H913</f>
        <v>262000</v>
      </c>
      <c r="D913" s="28" t="n">
        <v>262000</v>
      </c>
      <c r="E913" s="28"/>
      <c r="F913" s="28"/>
      <c r="G913" s="28"/>
      <c r="H913" s="28"/>
      <c r="I913" s="22"/>
      <c r="J913" s="23"/>
      <c r="K913" s="23"/>
      <c r="L913" s="23"/>
      <c r="M913" s="23"/>
      <c r="N913" s="23"/>
      <c r="O913" s="23"/>
      <c r="P913" s="23"/>
      <c r="Q913" s="23"/>
      <c r="R913" s="24"/>
      <c r="S913" s="23"/>
      <c r="T913" s="23"/>
      <c r="U913" s="23"/>
      <c r="V913" s="25"/>
    </row>
    <row r="914" customFormat="false" ht="15.75" hidden="false" customHeight="true" outlineLevel="0" collapsed="false">
      <c r="A914" s="29"/>
      <c r="B914" s="26" t="s">
        <v>29</v>
      </c>
      <c r="C914" s="27" t="n">
        <f aca="false">D914+E914+F914+G914+H914</f>
        <v>0</v>
      </c>
      <c r="D914" s="28"/>
      <c r="E914" s="28"/>
      <c r="F914" s="28"/>
      <c r="G914" s="28"/>
      <c r="H914" s="28"/>
      <c r="I914" s="22"/>
      <c r="J914" s="23"/>
      <c r="K914" s="23"/>
      <c r="L914" s="23"/>
      <c r="M914" s="23"/>
      <c r="N914" s="23"/>
      <c r="O914" s="23"/>
      <c r="P914" s="23"/>
      <c r="Q914" s="23"/>
      <c r="R914" s="24"/>
      <c r="S914" s="23"/>
      <c r="T914" s="23"/>
      <c r="U914" s="23"/>
      <c r="V914" s="25"/>
    </row>
    <row r="915" customFormat="false" ht="15.75" hidden="false" customHeight="true" outlineLevel="0" collapsed="false">
      <c r="A915" s="29"/>
      <c r="B915" s="26" t="s">
        <v>30</v>
      </c>
      <c r="C915" s="27" t="n">
        <f aca="false">D915+E915+F915+G915+H915</f>
        <v>0</v>
      </c>
      <c r="D915" s="28"/>
      <c r="E915" s="28"/>
      <c r="F915" s="28"/>
      <c r="G915" s="28"/>
      <c r="H915" s="28"/>
      <c r="I915" s="22"/>
      <c r="J915" s="23"/>
      <c r="K915" s="23"/>
      <c r="L915" s="23"/>
      <c r="M915" s="23"/>
      <c r="N915" s="23"/>
      <c r="O915" s="23"/>
      <c r="P915" s="23"/>
      <c r="Q915" s="23"/>
      <c r="R915" s="24"/>
      <c r="S915" s="23"/>
      <c r="T915" s="23"/>
      <c r="U915" s="23"/>
      <c r="V915" s="25"/>
    </row>
    <row r="916" customFormat="false" ht="15.75" hidden="false" customHeight="true" outlineLevel="0" collapsed="false">
      <c r="A916" s="29"/>
      <c r="B916" s="26" t="s">
        <v>31</v>
      </c>
      <c r="C916" s="27" t="n">
        <f aca="false">D916+E916+F916+G916+H916</f>
        <v>0</v>
      </c>
      <c r="D916" s="28"/>
      <c r="E916" s="28"/>
      <c r="F916" s="28"/>
      <c r="G916" s="28"/>
      <c r="H916" s="28"/>
      <c r="I916" s="22"/>
      <c r="J916" s="23"/>
      <c r="K916" s="23"/>
      <c r="L916" s="23"/>
      <c r="M916" s="23"/>
      <c r="N916" s="23"/>
      <c r="O916" s="23"/>
      <c r="P916" s="23"/>
      <c r="Q916" s="23"/>
      <c r="R916" s="24"/>
      <c r="S916" s="23"/>
      <c r="T916" s="23"/>
      <c r="U916" s="23"/>
      <c r="V916" s="25"/>
    </row>
    <row r="917" customFormat="false" ht="15.75" hidden="false" customHeight="true" outlineLevel="0" collapsed="false">
      <c r="A917" s="78" t="s">
        <v>27</v>
      </c>
      <c r="B917" s="78"/>
      <c r="C917" s="17" t="n">
        <f aca="false">SUM(C918:C922)</f>
        <v>24964902.4086476</v>
      </c>
      <c r="D917" s="17" t="n">
        <f aca="false">SUM(D918:D922)</f>
        <v>12733319.2345769</v>
      </c>
      <c r="E917" s="17" t="n">
        <f aca="false">SUM(E918:E922)</f>
        <v>6347768.70889061</v>
      </c>
      <c r="F917" s="17" t="n">
        <f aca="false">SUM(F918:F922)</f>
        <v>5312113.31518</v>
      </c>
      <c r="G917" s="17" t="n">
        <f aca="false">SUM(G918:G922)</f>
        <v>346701.15</v>
      </c>
      <c r="H917" s="17" t="n">
        <f aca="false">SUM(H918:H922)</f>
        <v>225000</v>
      </c>
      <c r="I917" s="79"/>
      <c r="J917" s="79"/>
      <c r="K917" s="79"/>
      <c r="L917" s="79"/>
      <c r="M917" s="79"/>
      <c r="N917" s="79"/>
      <c r="O917" s="79"/>
      <c r="P917" s="79"/>
      <c r="Q917" s="79"/>
      <c r="R917" s="79"/>
      <c r="S917" s="79"/>
      <c r="T917" s="79"/>
      <c r="U917" s="79"/>
      <c r="V917" s="79"/>
    </row>
    <row r="918" customFormat="false" ht="15.75" hidden="false" customHeight="true" outlineLevel="0" collapsed="false">
      <c r="A918" s="78" t="s">
        <v>28</v>
      </c>
      <c r="B918" s="78"/>
      <c r="C918" s="17" t="n">
        <f aca="false">SUM(D918:H918)</f>
        <v>13094394.26929</v>
      </c>
      <c r="D918" s="17" t="n">
        <f aca="false">D12+D234+D272+D302+D332+D354+D511+D701+D811+D833+D847+D869+D883+D905</f>
        <v>7773627.48929</v>
      </c>
      <c r="E918" s="17" t="n">
        <f aca="false">E12+E234+E272+E302+E332+E354+E511+E701+E811+E833+E847+E869+E883+E905</f>
        <v>3696286.75</v>
      </c>
      <c r="F918" s="17" t="n">
        <f aca="false">F12+F234+F272+F302+F332+F354+F511+F701+F811+F833+F847+F869+F883+F905</f>
        <v>1624480.03</v>
      </c>
      <c r="G918" s="17" t="n">
        <f aca="false">G12+G234+G272+G302+G332+G354+G511+G701+G811+G833+G847+G869+G883+G905</f>
        <v>0</v>
      </c>
      <c r="H918" s="17" t="n">
        <f aca="false">H12+H234+H272+H302+H332+H354+H511+H701+H811+H833+H847+H869+H883+H905</f>
        <v>0</v>
      </c>
      <c r="I918" s="79"/>
      <c r="J918" s="79"/>
      <c r="K918" s="79"/>
      <c r="L918" s="79"/>
      <c r="M918" s="79"/>
      <c r="N918" s="79"/>
      <c r="O918" s="79"/>
      <c r="P918" s="79"/>
      <c r="Q918" s="79"/>
      <c r="R918" s="79"/>
      <c r="S918" s="79"/>
      <c r="T918" s="79"/>
      <c r="U918" s="79"/>
      <c r="V918" s="79"/>
    </row>
    <row r="919" customFormat="false" ht="15.75" hidden="false" customHeight="true" outlineLevel="0" collapsed="false">
      <c r="A919" s="78" t="s">
        <v>29</v>
      </c>
      <c r="B919" s="78"/>
      <c r="C919" s="17" t="n">
        <f aca="false">SUM(D919:H919)</f>
        <v>11777421.65091</v>
      </c>
      <c r="D919" s="17" t="n">
        <f aca="false">D13+D235+D273+D303+D333+D355+D512+D702+D812+D834+D848+D870+D884+D906</f>
        <v>4896428.22521</v>
      </c>
      <c r="E919" s="17" t="n">
        <f aca="false">E13+E235+E273+E303+E333+E355+E512+E702+E812+E834+E848+E870+E884+E906</f>
        <v>2626071.11173</v>
      </c>
      <c r="F919" s="17" t="n">
        <f aca="false">F13+F235+F273+F303+F333+F355+F512+F702+F812+F834+F848+F870+F884+F906</f>
        <v>3683221.16397</v>
      </c>
      <c r="G919" s="17" t="n">
        <f aca="false">G13+G235+G273+G303+G333+G355+G512+G702+G812+G834+G848+G870+G884+G906</f>
        <v>346701.15</v>
      </c>
      <c r="H919" s="17" t="n">
        <f aca="false">H13+H235+H273+H303+H333+H355+H512+H702+H812+H834+H848+H870+H884+H906</f>
        <v>225000</v>
      </c>
      <c r="I919" s="79"/>
      <c r="J919" s="79"/>
      <c r="K919" s="79"/>
      <c r="L919" s="79"/>
      <c r="M919" s="79"/>
      <c r="N919" s="79"/>
      <c r="O919" s="79"/>
      <c r="P919" s="79"/>
      <c r="Q919" s="79"/>
      <c r="R919" s="79"/>
      <c r="S919" s="79"/>
      <c r="T919" s="79"/>
      <c r="U919" s="79"/>
      <c r="V919" s="79"/>
    </row>
    <row r="920" customFormat="false" ht="15.75" hidden="false" customHeight="true" outlineLevel="0" collapsed="false">
      <c r="A920" s="78" t="s">
        <v>30</v>
      </c>
      <c r="B920" s="78"/>
      <c r="C920" s="17" t="n">
        <f aca="false">SUM(D920:H920)</f>
        <v>62557.541977551</v>
      </c>
      <c r="D920" s="17" t="n">
        <f aca="false">D14+D236+D274+D304+D334+D356+D513+D703+D813+D835+D849+D871+D885+D907</f>
        <v>32734.5736069388</v>
      </c>
      <c r="E920" s="17" t="n">
        <f aca="false">E14+E236+E274+E304+E334+E356+E513+E703+E813+E835+E849+E871+E885+E907</f>
        <v>25410.8471606123</v>
      </c>
      <c r="F920" s="17" t="n">
        <f aca="false">F14+F236+F274+F304+F334+F356+F513+F703+F813+F835+F849+F871+F885+F907</f>
        <v>4412.12121</v>
      </c>
      <c r="G920" s="17" t="n">
        <f aca="false">G14+G236+G274+G304+G334+G356+G513+G703+G813+G835+G849+G871+G885+G907</f>
        <v>0</v>
      </c>
      <c r="H920" s="17" t="n">
        <f aca="false">H14+H236+H274+H304+H334+H356+H513+H703+H813+H835+H849+H871+H885+H907</f>
        <v>0</v>
      </c>
      <c r="I920" s="79"/>
      <c r="J920" s="79"/>
      <c r="K920" s="79"/>
      <c r="L920" s="79"/>
      <c r="M920" s="79"/>
      <c r="N920" s="79"/>
      <c r="O920" s="79"/>
      <c r="P920" s="79"/>
      <c r="Q920" s="79"/>
      <c r="R920" s="79"/>
      <c r="S920" s="79"/>
      <c r="T920" s="79"/>
      <c r="U920" s="79"/>
      <c r="V920" s="79"/>
    </row>
    <row r="921" customFormat="false" ht="39.75" hidden="false" customHeight="true" outlineLevel="0" collapsed="false">
      <c r="A921" s="78" t="s">
        <v>247</v>
      </c>
      <c r="B921" s="78"/>
      <c r="C921" s="17" t="n">
        <f aca="false">SUM(D921:H921)</f>
        <v>30528.94647</v>
      </c>
      <c r="D921" s="77" t="n">
        <f aca="false">D357</f>
        <v>30528.94647</v>
      </c>
      <c r="E921" s="77" t="n">
        <f aca="false">E357</f>
        <v>0</v>
      </c>
      <c r="F921" s="77" t="n">
        <f aca="false">F357</f>
        <v>0</v>
      </c>
      <c r="G921" s="77" t="n">
        <f aca="false">G357</f>
        <v>0</v>
      </c>
      <c r="H921" s="77" t="n">
        <f aca="false">H357</f>
        <v>0</v>
      </c>
      <c r="I921" s="79"/>
      <c r="J921" s="79"/>
      <c r="K921" s="79"/>
      <c r="L921" s="79"/>
      <c r="M921" s="79"/>
      <c r="N921" s="79"/>
      <c r="O921" s="79"/>
      <c r="P921" s="79"/>
      <c r="Q921" s="79"/>
      <c r="R921" s="79"/>
      <c r="S921" s="79"/>
      <c r="T921" s="79"/>
      <c r="U921" s="79"/>
      <c r="V921" s="79"/>
    </row>
    <row r="922" customFormat="false" ht="15.75" hidden="false" customHeight="true" outlineLevel="0" collapsed="false">
      <c r="A922" s="80" t="s">
        <v>31</v>
      </c>
      <c r="B922" s="80"/>
      <c r="C922" s="81" t="n">
        <f aca="false">SUM(D922:H922)</f>
        <v>0</v>
      </c>
      <c r="D922" s="81" t="n">
        <f aca="false">D15+D237+D275+D305+D335+D358+D514+D704+D814+D836+D850+D872+D886+D908</f>
        <v>0</v>
      </c>
      <c r="E922" s="81" t="n">
        <f aca="false">E15+E237+E275+E305+E335+E358+E514+E704+E814+E836+E850+E872+E886+E908</f>
        <v>0</v>
      </c>
      <c r="F922" s="81" t="n">
        <f aca="false">F15+F237+F275+F305+F335+F358+F514+F704+F814+F836+F850+F872+F886+F908</f>
        <v>0</v>
      </c>
      <c r="G922" s="81" t="n">
        <f aca="false">G15+G237+G275+G305+G335+G358+G514+G704+G814+G836+G850+G872+G886+G908</f>
        <v>0</v>
      </c>
      <c r="H922" s="81" t="n">
        <f aca="false">H15+H237+H275+H305+H335+H358+H514+H704+H814+H836+H850+H872+H886+H908</f>
        <v>0</v>
      </c>
      <c r="I922" s="79"/>
      <c r="J922" s="79"/>
      <c r="K922" s="79"/>
      <c r="L922" s="79"/>
      <c r="M922" s="79"/>
      <c r="N922" s="79"/>
      <c r="O922" s="79"/>
      <c r="P922" s="79"/>
      <c r="Q922" s="79"/>
      <c r="R922" s="79"/>
      <c r="S922" s="79"/>
      <c r="T922" s="79"/>
      <c r="U922" s="79"/>
      <c r="V922" s="79"/>
    </row>
    <row r="923" customFormat="false" ht="26.25" hidden="false" customHeight="false" outlineLevel="0" collapsed="false">
      <c r="A923" s="82" t="s">
        <v>566</v>
      </c>
      <c r="B923" s="82"/>
      <c r="C923" s="82"/>
      <c r="D923" s="82"/>
      <c r="E923" s="82"/>
      <c r="F923" s="82"/>
      <c r="G923" s="82"/>
      <c r="H923" s="82"/>
      <c r="I923" s="82"/>
      <c r="J923" s="82"/>
      <c r="K923" s="82"/>
      <c r="L923" s="82"/>
      <c r="M923" s="82"/>
      <c r="N923" s="82"/>
      <c r="O923" s="82"/>
      <c r="P923" s="82"/>
      <c r="Q923" s="82"/>
      <c r="R923" s="82"/>
      <c r="S923" s="82"/>
      <c r="T923" s="82"/>
      <c r="U923" s="82"/>
      <c r="V923" s="82"/>
    </row>
  </sheetData>
  <mergeCells count="1905">
    <mergeCell ref="R1:V1"/>
    <mergeCell ref="R3:V3"/>
    <mergeCell ref="A5:V5"/>
    <mergeCell ref="A7:A8"/>
    <mergeCell ref="B7:B8"/>
    <mergeCell ref="C7:C8"/>
    <mergeCell ref="D7:H7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A10:A15"/>
    <mergeCell ref="B10:V10"/>
    <mergeCell ref="I11:V15"/>
    <mergeCell ref="A16:A23"/>
    <mergeCell ref="B16:V16"/>
    <mergeCell ref="B17:V17"/>
    <mergeCell ref="B18:H18"/>
    <mergeCell ref="I18:I23"/>
    <mergeCell ref="J18:J23"/>
    <mergeCell ref="K18:K23"/>
    <mergeCell ref="L18:L23"/>
    <mergeCell ref="M18:M23"/>
    <mergeCell ref="N18:N23"/>
    <mergeCell ref="O18:O23"/>
    <mergeCell ref="P18:P23"/>
    <mergeCell ref="Q18:Q23"/>
    <mergeCell ref="R18:R23"/>
    <mergeCell ref="S18:S23"/>
    <mergeCell ref="T18:T23"/>
    <mergeCell ref="U18:U23"/>
    <mergeCell ref="V18:V23"/>
    <mergeCell ref="A24:A31"/>
    <mergeCell ref="B24:V24"/>
    <mergeCell ref="B25:V25"/>
    <mergeCell ref="B26:H26"/>
    <mergeCell ref="I26:I31"/>
    <mergeCell ref="J26:J31"/>
    <mergeCell ref="K26:K31"/>
    <mergeCell ref="L26:L31"/>
    <mergeCell ref="M26:M31"/>
    <mergeCell ref="N26:N31"/>
    <mergeCell ref="O26:O31"/>
    <mergeCell ref="P26:P31"/>
    <mergeCell ref="Q26:Q31"/>
    <mergeCell ref="R26:R31"/>
    <mergeCell ref="S26:S31"/>
    <mergeCell ref="T26:T31"/>
    <mergeCell ref="U26:U31"/>
    <mergeCell ref="V26:V31"/>
    <mergeCell ref="A32:A39"/>
    <mergeCell ref="B32:V32"/>
    <mergeCell ref="B33:V33"/>
    <mergeCell ref="B34:H34"/>
    <mergeCell ref="I34:I39"/>
    <mergeCell ref="J34:J39"/>
    <mergeCell ref="K34:K39"/>
    <mergeCell ref="L34:L39"/>
    <mergeCell ref="M34:M39"/>
    <mergeCell ref="N34:N39"/>
    <mergeCell ref="O34:O39"/>
    <mergeCell ref="P34:P39"/>
    <mergeCell ref="Q34:Q39"/>
    <mergeCell ref="R34:R39"/>
    <mergeCell ref="S34:S39"/>
    <mergeCell ref="T34:T39"/>
    <mergeCell ref="U34:U39"/>
    <mergeCell ref="V34:V39"/>
    <mergeCell ref="A40:A47"/>
    <mergeCell ref="B40:V40"/>
    <mergeCell ref="B41:V41"/>
    <mergeCell ref="B42:H42"/>
    <mergeCell ref="I42:I47"/>
    <mergeCell ref="J42:J47"/>
    <mergeCell ref="K42:K47"/>
    <mergeCell ref="L42:L47"/>
    <mergeCell ref="M42:M47"/>
    <mergeCell ref="N42:N47"/>
    <mergeCell ref="O42:O47"/>
    <mergeCell ref="P42:P47"/>
    <mergeCell ref="Q42:Q47"/>
    <mergeCell ref="R42:R47"/>
    <mergeCell ref="S42:S47"/>
    <mergeCell ref="T42:T47"/>
    <mergeCell ref="U42:U47"/>
    <mergeCell ref="V42:V47"/>
    <mergeCell ref="A48:A55"/>
    <mergeCell ref="B48:V48"/>
    <mergeCell ref="B49:V49"/>
    <mergeCell ref="B50:H50"/>
    <mergeCell ref="I50:I55"/>
    <mergeCell ref="J50:J55"/>
    <mergeCell ref="K50:K55"/>
    <mergeCell ref="L50:L55"/>
    <mergeCell ref="M50:M55"/>
    <mergeCell ref="N50:N55"/>
    <mergeCell ref="O50:O55"/>
    <mergeCell ref="P50:P55"/>
    <mergeCell ref="Q50:Q55"/>
    <mergeCell ref="R50:R55"/>
    <mergeCell ref="S50:S55"/>
    <mergeCell ref="T50:T55"/>
    <mergeCell ref="U50:U55"/>
    <mergeCell ref="V50:V55"/>
    <mergeCell ref="A56:A63"/>
    <mergeCell ref="B57:V57"/>
    <mergeCell ref="B58:H58"/>
    <mergeCell ref="I58:I63"/>
    <mergeCell ref="J58:J63"/>
    <mergeCell ref="K58:K63"/>
    <mergeCell ref="L58:L63"/>
    <mergeCell ref="M58:M63"/>
    <mergeCell ref="N58:N63"/>
    <mergeCell ref="O58:O63"/>
    <mergeCell ref="P58:P63"/>
    <mergeCell ref="Q58:Q63"/>
    <mergeCell ref="R58:R63"/>
    <mergeCell ref="S58:S63"/>
    <mergeCell ref="T58:T63"/>
    <mergeCell ref="U58:U63"/>
    <mergeCell ref="V58:V63"/>
    <mergeCell ref="A64:A71"/>
    <mergeCell ref="B64:V64"/>
    <mergeCell ref="B65:V65"/>
    <mergeCell ref="B66:H66"/>
    <mergeCell ref="I66:I71"/>
    <mergeCell ref="J66:J71"/>
    <mergeCell ref="K66:K71"/>
    <mergeCell ref="L66:L71"/>
    <mergeCell ref="M66:M71"/>
    <mergeCell ref="N66:N71"/>
    <mergeCell ref="O66:O71"/>
    <mergeCell ref="P66:P71"/>
    <mergeCell ref="Q66:Q71"/>
    <mergeCell ref="R66:R71"/>
    <mergeCell ref="S66:S71"/>
    <mergeCell ref="T66:T71"/>
    <mergeCell ref="U66:U71"/>
    <mergeCell ref="V66:V71"/>
    <mergeCell ref="A72:A79"/>
    <mergeCell ref="B72:V72"/>
    <mergeCell ref="B73:V73"/>
    <mergeCell ref="B74:H74"/>
    <mergeCell ref="I74:I79"/>
    <mergeCell ref="J74:J79"/>
    <mergeCell ref="K74:K79"/>
    <mergeCell ref="L74:L79"/>
    <mergeCell ref="M74:M79"/>
    <mergeCell ref="N74:N79"/>
    <mergeCell ref="O74:O79"/>
    <mergeCell ref="P74:P79"/>
    <mergeCell ref="Q74:Q79"/>
    <mergeCell ref="R74:R79"/>
    <mergeCell ref="S74:S79"/>
    <mergeCell ref="T74:T79"/>
    <mergeCell ref="U74:U79"/>
    <mergeCell ref="V74:V79"/>
    <mergeCell ref="A80:A87"/>
    <mergeCell ref="B80:V80"/>
    <mergeCell ref="B81:V81"/>
    <mergeCell ref="B82:H82"/>
    <mergeCell ref="I82:I87"/>
    <mergeCell ref="J82:J87"/>
    <mergeCell ref="K82:K87"/>
    <mergeCell ref="L82:L87"/>
    <mergeCell ref="M82:M87"/>
    <mergeCell ref="N82:N87"/>
    <mergeCell ref="O82:O87"/>
    <mergeCell ref="P82:P87"/>
    <mergeCell ref="Q82:Q87"/>
    <mergeCell ref="R82:R87"/>
    <mergeCell ref="S82:S87"/>
    <mergeCell ref="T82:T87"/>
    <mergeCell ref="U82:U87"/>
    <mergeCell ref="V82:V87"/>
    <mergeCell ref="A88:A95"/>
    <mergeCell ref="B88:V88"/>
    <mergeCell ref="B89:V89"/>
    <mergeCell ref="B90:H90"/>
    <mergeCell ref="I90:I95"/>
    <mergeCell ref="J90:J95"/>
    <mergeCell ref="K90:K95"/>
    <mergeCell ref="L90:L95"/>
    <mergeCell ref="M90:M95"/>
    <mergeCell ref="N90:N95"/>
    <mergeCell ref="O90:O95"/>
    <mergeCell ref="P90:P95"/>
    <mergeCell ref="Q90:Q95"/>
    <mergeCell ref="R90:R95"/>
    <mergeCell ref="S90:S95"/>
    <mergeCell ref="T90:T95"/>
    <mergeCell ref="U90:U95"/>
    <mergeCell ref="V90:V95"/>
    <mergeCell ref="A96:A103"/>
    <mergeCell ref="B96:V96"/>
    <mergeCell ref="B97:V97"/>
    <mergeCell ref="B98:H98"/>
    <mergeCell ref="I98:I103"/>
    <mergeCell ref="J98:J103"/>
    <mergeCell ref="K98:K103"/>
    <mergeCell ref="L98:L103"/>
    <mergeCell ref="M98:M103"/>
    <mergeCell ref="N98:N103"/>
    <mergeCell ref="O98:O103"/>
    <mergeCell ref="P98:P103"/>
    <mergeCell ref="Q98:Q103"/>
    <mergeCell ref="R98:R103"/>
    <mergeCell ref="S98:S103"/>
    <mergeCell ref="T98:T103"/>
    <mergeCell ref="U98:U103"/>
    <mergeCell ref="V98:V103"/>
    <mergeCell ref="A104:A111"/>
    <mergeCell ref="B104:V104"/>
    <mergeCell ref="B105:V105"/>
    <mergeCell ref="B106:H106"/>
    <mergeCell ref="I106:I111"/>
    <mergeCell ref="J106:J111"/>
    <mergeCell ref="K106:K111"/>
    <mergeCell ref="L106:L111"/>
    <mergeCell ref="M106:M111"/>
    <mergeCell ref="N106:N111"/>
    <mergeCell ref="O106:O111"/>
    <mergeCell ref="P106:P111"/>
    <mergeCell ref="Q106:Q111"/>
    <mergeCell ref="R106:R111"/>
    <mergeCell ref="S106:S111"/>
    <mergeCell ref="T106:T111"/>
    <mergeCell ref="U106:U111"/>
    <mergeCell ref="V106:V111"/>
    <mergeCell ref="A112:A119"/>
    <mergeCell ref="B112:V112"/>
    <mergeCell ref="B113:V113"/>
    <mergeCell ref="B114:H114"/>
    <mergeCell ref="I114:I119"/>
    <mergeCell ref="J114:J119"/>
    <mergeCell ref="K114:K119"/>
    <mergeCell ref="L114:L119"/>
    <mergeCell ref="M114:M119"/>
    <mergeCell ref="N114:N119"/>
    <mergeCell ref="O114:O119"/>
    <mergeCell ref="P114:P119"/>
    <mergeCell ref="Q114:Q119"/>
    <mergeCell ref="R114:R119"/>
    <mergeCell ref="S114:S119"/>
    <mergeCell ref="T114:T119"/>
    <mergeCell ref="U114:U119"/>
    <mergeCell ref="V114:V119"/>
    <mergeCell ref="A120:A127"/>
    <mergeCell ref="B120:V120"/>
    <mergeCell ref="B121:V121"/>
    <mergeCell ref="B122:H122"/>
    <mergeCell ref="I122:I127"/>
    <mergeCell ref="J122:J127"/>
    <mergeCell ref="K122:K127"/>
    <mergeCell ref="L122:L127"/>
    <mergeCell ref="M122:M127"/>
    <mergeCell ref="N122:N127"/>
    <mergeCell ref="O122:O127"/>
    <mergeCell ref="P122:P127"/>
    <mergeCell ref="Q122:Q127"/>
    <mergeCell ref="R122:R127"/>
    <mergeCell ref="S122:S127"/>
    <mergeCell ref="T122:T127"/>
    <mergeCell ref="U122:U127"/>
    <mergeCell ref="V122:V127"/>
    <mergeCell ref="A128:A135"/>
    <mergeCell ref="B128:V128"/>
    <mergeCell ref="B129:V129"/>
    <mergeCell ref="B130:H130"/>
    <mergeCell ref="I130:I135"/>
    <mergeCell ref="J130:J135"/>
    <mergeCell ref="K130:K135"/>
    <mergeCell ref="L130:L135"/>
    <mergeCell ref="M130:M135"/>
    <mergeCell ref="N130:N135"/>
    <mergeCell ref="O130:O135"/>
    <mergeCell ref="P130:P135"/>
    <mergeCell ref="Q130:Q135"/>
    <mergeCell ref="R130:R135"/>
    <mergeCell ref="S130:S135"/>
    <mergeCell ref="T130:T135"/>
    <mergeCell ref="U130:U135"/>
    <mergeCell ref="V130:V135"/>
    <mergeCell ref="A136:A143"/>
    <mergeCell ref="B136:V136"/>
    <mergeCell ref="B137:V137"/>
    <mergeCell ref="B138:H138"/>
    <mergeCell ref="I138:I143"/>
    <mergeCell ref="J138:J143"/>
    <mergeCell ref="K138:K143"/>
    <mergeCell ref="L138:L143"/>
    <mergeCell ref="M138:M143"/>
    <mergeCell ref="N138:N143"/>
    <mergeCell ref="O138:O143"/>
    <mergeCell ref="P138:P143"/>
    <mergeCell ref="Q138:Q143"/>
    <mergeCell ref="R138:R143"/>
    <mergeCell ref="S138:S143"/>
    <mergeCell ref="T138:T143"/>
    <mergeCell ref="U138:U143"/>
    <mergeCell ref="V138:V143"/>
    <mergeCell ref="A144:A151"/>
    <mergeCell ref="B144:V144"/>
    <mergeCell ref="B145:V145"/>
    <mergeCell ref="B146:H146"/>
    <mergeCell ref="I146:I151"/>
    <mergeCell ref="J146:J151"/>
    <mergeCell ref="K146:K151"/>
    <mergeCell ref="L146:L151"/>
    <mergeCell ref="M146:M151"/>
    <mergeCell ref="N146:N151"/>
    <mergeCell ref="O146:O151"/>
    <mergeCell ref="P146:P151"/>
    <mergeCell ref="Q146:Q151"/>
    <mergeCell ref="R146:R151"/>
    <mergeCell ref="S146:S151"/>
    <mergeCell ref="T146:T151"/>
    <mergeCell ref="U146:U151"/>
    <mergeCell ref="V146:V151"/>
    <mergeCell ref="A152:A159"/>
    <mergeCell ref="B152:V152"/>
    <mergeCell ref="B153:V153"/>
    <mergeCell ref="B154:H154"/>
    <mergeCell ref="I154:I159"/>
    <mergeCell ref="J154:J159"/>
    <mergeCell ref="K154:K159"/>
    <mergeCell ref="L154:L159"/>
    <mergeCell ref="M154:M159"/>
    <mergeCell ref="N154:N159"/>
    <mergeCell ref="O154:O159"/>
    <mergeCell ref="P154:P159"/>
    <mergeCell ref="Q154:Q159"/>
    <mergeCell ref="R154:R159"/>
    <mergeCell ref="S154:S159"/>
    <mergeCell ref="T154:T159"/>
    <mergeCell ref="U154:U159"/>
    <mergeCell ref="V154:V159"/>
    <mergeCell ref="A160:A167"/>
    <mergeCell ref="B160:V160"/>
    <mergeCell ref="B161:V161"/>
    <mergeCell ref="B162:H162"/>
    <mergeCell ref="I162:I167"/>
    <mergeCell ref="J162:J167"/>
    <mergeCell ref="K162:K167"/>
    <mergeCell ref="L162:L167"/>
    <mergeCell ref="M162:M167"/>
    <mergeCell ref="N162:N167"/>
    <mergeCell ref="O162:O167"/>
    <mergeCell ref="P162:P167"/>
    <mergeCell ref="Q162:Q167"/>
    <mergeCell ref="R162:R167"/>
    <mergeCell ref="S162:S167"/>
    <mergeCell ref="T162:T167"/>
    <mergeCell ref="U162:U167"/>
    <mergeCell ref="V162:V167"/>
    <mergeCell ref="A168:A175"/>
    <mergeCell ref="B168:V168"/>
    <mergeCell ref="B169:V169"/>
    <mergeCell ref="B170:H170"/>
    <mergeCell ref="I170:I175"/>
    <mergeCell ref="J170:J175"/>
    <mergeCell ref="K170:K175"/>
    <mergeCell ref="L170:L175"/>
    <mergeCell ref="M170:M175"/>
    <mergeCell ref="N170:N175"/>
    <mergeCell ref="O170:O175"/>
    <mergeCell ref="P170:P175"/>
    <mergeCell ref="Q170:Q175"/>
    <mergeCell ref="R170:R175"/>
    <mergeCell ref="S170:S175"/>
    <mergeCell ref="T170:T175"/>
    <mergeCell ref="U170:U175"/>
    <mergeCell ref="V170:V175"/>
    <mergeCell ref="A176:A183"/>
    <mergeCell ref="B176:V176"/>
    <mergeCell ref="B177:V177"/>
    <mergeCell ref="B178:H178"/>
    <mergeCell ref="I178:I183"/>
    <mergeCell ref="J178:J183"/>
    <mergeCell ref="K178:K183"/>
    <mergeCell ref="L178:L183"/>
    <mergeCell ref="M178:M183"/>
    <mergeCell ref="N178:N183"/>
    <mergeCell ref="O178:O183"/>
    <mergeCell ref="P178:P183"/>
    <mergeCell ref="Q178:Q183"/>
    <mergeCell ref="R178:R183"/>
    <mergeCell ref="S178:S183"/>
    <mergeCell ref="T178:T183"/>
    <mergeCell ref="U178:U183"/>
    <mergeCell ref="V178:V183"/>
    <mergeCell ref="A184:A191"/>
    <mergeCell ref="B184:V184"/>
    <mergeCell ref="B185:V185"/>
    <mergeCell ref="B186:H186"/>
    <mergeCell ref="I186:I191"/>
    <mergeCell ref="J186:J191"/>
    <mergeCell ref="K186:K191"/>
    <mergeCell ref="L186:L191"/>
    <mergeCell ref="M186:M191"/>
    <mergeCell ref="N186:N191"/>
    <mergeCell ref="O186:O191"/>
    <mergeCell ref="P186:P191"/>
    <mergeCell ref="Q186:Q191"/>
    <mergeCell ref="R186:R191"/>
    <mergeCell ref="S186:S191"/>
    <mergeCell ref="T186:T191"/>
    <mergeCell ref="U186:U191"/>
    <mergeCell ref="V186:V191"/>
    <mergeCell ref="A192:A199"/>
    <mergeCell ref="B192:V192"/>
    <mergeCell ref="B193:V193"/>
    <mergeCell ref="B194:H194"/>
    <mergeCell ref="I194:I199"/>
    <mergeCell ref="J194:J199"/>
    <mergeCell ref="K194:K199"/>
    <mergeCell ref="L194:L199"/>
    <mergeCell ref="M194:M199"/>
    <mergeCell ref="N194:N199"/>
    <mergeCell ref="O194:O199"/>
    <mergeCell ref="P194:P199"/>
    <mergeCell ref="Q194:Q199"/>
    <mergeCell ref="R194:R199"/>
    <mergeCell ref="S194:S199"/>
    <mergeCell ref="T194:T199"/>
    <mergeCell ref="U194:U199"/>
    <mergeCell ref="V194:V199"/>
    <mergeCell ref="A200:A207"/>
    <mergeCell ref="B200:V200"/>
    <mergeCell ref="B201:V201"/>
    <mergeCell ref="B202:H202"/>
    <mergeCell ref="I202:I207"/>
    <mergeCell ref="J202:J207"/>
    <mergeCell ref="K202:K207"/>
    <mergeCell ref="L202:L207"/>
    <mergeCell ref="M202:M207"/>
    <mergeCell ref="N202:N207"/>
    <mergeCell ref="O202:O207"/>
    <mergeCell ref="P202:P207"/>
    <mergeCell ref="Q202:Q207"/>
    <mergeCell ref="R202:R207"/>
    <mergeCell ref="S202:S207"/>
    <mergeCell ref="T202:T207"/>
    <mergeCell ref="U202:U207"/>
    <mergeCell ref="V202:V207"/>
    <mergeCell ref="A208:A215"/>
    <mergeCell ref="B208:V208"/>
    <mergeCell ref="B209:V209"/>
    <mergeCell ref="B210:H210"/>
    <mergeCell ref="I210:I215"/>
    <mergeCell ref="J210:J215"/>
    <mergeCell ref="K210:K215"/>
    <mergeCell ref="L210:L215"/>
    <mergeCell ref="M210:M215"/>
    <mergeCell ref="N210:N215"/>
    <mergeCell ref="O210:O215"/>
    <mergeCell ref="P210:P215"/>
    <mergeCell ref="Q210:Q215"/>
    <mergeCell ref="R210:R215"/>
    <mergeCell ref="S210:S215"/>
    <mergeCell ref="T210:T215"/>
    <mergeCell ref="U210:U215"/>
    <mergeCell ref="V210:V215"/>
    <mergeCell ref="A216:A223"/>
    <mergeCell ref="B216:V216"/>
    <mergeCell ref="B217:V217"/>
    <mergeCell ref="B218:H218"/>
    <mergeCell ref="I218:I223"/>
    <mergeCell ref="J218:J223"/>
    <mergeCell ref="K218:K223"/>
    <mergeCell ref="L218:L223"/>
    <mergeCell ref="M218:M223"/>
    <mergeCell ref="N218:N223"/>
    <mergeCell ref="O218:O223"/>
    <mergeCell ref="P218:P223"/>
    <mergeCell ref="Q218:Q223"/>
    <mergeCell ref="R218:R223"/>
    <mergeCell ref="S218:S223"/>
    <mergeCell ref="T218:T223"/>
    <mergeCell ref="U218:U223"/>
    <mergeCell ref="V218:V223"/>
    <mergeCell ref="A224:A231"/>
    <mergeCell ref="B224:V224"/>
    <mergeCell ref="B225:V225"/>
    <mergeCell ref="B226:H226"/>
    <mergeCell ref="I226:I231"/>
    <mergeCell ref="J226:J231"/>
    <mergeCell ref="K226:K231"/>
    <mergeCell ref="L226:L231"/>
    <mergeCell ref="M226:M231"/>
    <mergeCell ref="N226:N231"/>
    <mergeCell ref="O226:O231"/>
    <mergeCell ref="P226:P231"/>
    <mergeCell ref="Q226:Q231"/>
    <mergeCell ref="R226:R231"/>
    <mergeCell ref="S226:S231"/>
    <mergeCell ref="T226:T231"/>
    <mergeCell ref="U226:U231"/>
    <mergeCell ref="V226:V231"/>
    <mergeCell ref="A232:A237"/>
    <mergeCell ref="B232:V232"/>
    <mergeCell ref="I233:V237"/>
    <mergeCell ref="A238:A245"/>
    <mergeCell ref="B238:V238"/>
    <mergeCell ref="B239:V239"/>
    <mergeCell ref="B240:H240"/>
    <mergeCell ref="I240:I245"/>
    <mergeCell ref="J240:J245"/>
    <mergeCell ref="K240:K245"/>
    <mergeCell ref="L240:L245"/>
    <mergeCell ref="M240:M245"/>
    <mergeCell ref="N240:N245"/>
    <mergeCell ref="O240:O245"/>
    <mergeCell ref="P240:P245"/>
    <mergeCell ref="Q240:Q245"/>
    <mergeCell ref="R240:R245"/>
    <mergeCell ref="S240:S245"/>
    <mergeCell ref="T240:T245"/>
    <mergeCell ref="U240:U245"/>
    <mergeCell ref="V240:V245"/>
    <mergeCell ref="A246:A253"/>
    <mergeCell ref="B246:V246"/>
    <mergeCell ref="B247:V247"/>
    <mergeCell ref="B248:H248"/>
    <mergeCell ref="I248:I253"/>
    <mergeCell ref="J248:J253"/>
    <mergeCell ref="K248:K253"/>
    <mergeCell ref="L248:L253"/>
    <mergeCell ref="M248:M253"/>
    <mergeCell ref="N248:N253"/>
    <mergeCell ref="O248:O253"/>
    <mergeCell ref="P248:P253"/>
    <mergeCell ref="Q248:Q253"/>
    <mergeCell ref="R248:R253"/>
    <mergeCell ref="S248:S253"/>
    <mergeCell ref="T248:T253"/>
    <mergeCell ref="U248:U253"/>
    <mergeCell ref="V248:V253"/>
    <mergeCell ref="A254:A261"/>
    <mergeCell ref="B254:V254"/>
    <mergeCell ref="B255:V255"/>
    <mergeCell ref="B256:H256"/>
    <mergeCell ref="I256:I261"/>
    <mergeCell ref="J256:J261"/>
    <mergeCell ref="K256:K261"/>
    <mergeCell ref="L256:L261"/>
    <mergeCell ref="M256:M261"/>
    <mergeCell ref="N256:N261"/>
    <mergeCell ref="O256:O261"/>
    <mergeCell ref="P256:P261"/>
    <mergeCell ref="Q256:Q261"/>
    <mergeCell ref="R256:R261"/>
    <mergeCell ref="S256:S261"/>
    <mergeCell ref="T256:T261"/>
    <mergeCell ref="U256:U261"/>
    <mergeCell ref="V256:V261"/>
    <mergeCell ref="A262:A269"/>
    <mergeCell ref="B262:V262"/>
    <mergeCell ref="B263:V263"/>
    <mergeCell ref="B264:H264"/>
    <mergeCell ref="I264:I269"/>
    <mergeCell ref="J264:J269"/>
    <mergeCell ref="K264:K269"/>
    <mergeCell ref="L264:L269"/>
    <mergeCell ref="M264:M269"/>
    <mergeCell ref="N264:N269"/>
    <mergeCell ref="O264:O269"/>
    <mergeCell ref="P264:P269"/>
    <mergeCell ref="Q264:Q269"/>
    <mergeCell ref="R264:R269"/>
    <mergeCell ref="S264:S269"/>
    <mergeCell ref="T264:T269"/>
    <mergeCell ref="U264:U269"/>
    <mergeCell ref="V264:V269"/>
    <mergeCell ref="A270:A275"/>
    <mergeCell ref="B270:V270"/>
    <mergeCell ref="I271:V275"/>
    <mergeCell ref="A276:A283"/>
    <mergeCell ref="B276:V276"/>
    <mergeCell ref="B277:V277"/>
    <mergeCell ref="B278:H278"/>
    <mergeCell ref="I278:I283"/>
    <mergeCell ref="J278:J283"/>
    <mergeCell ref="K278:K283"/>
    <mergeCell ref="L278:L283"/>
    <mergeCell ref="M278:M283"/>
    <mergeCell ref="N278:N283"/>
    <mergeCell ref="O278:O283"/>
    <mergeCell ref="P278:P283"/>
    <mergeCell ref="Q278:Q283"/>
    <mergeCell ref="R278:R283"/>
    <mergeCell ref="S278:S283"/>
    <mergeCell ref="T278:T283"/>
    <mergeCell ref="U278:U283"/>
    <mergeCell ref="V278:V283"/>
    <mergeCell ref="A284:A291"/>
    <mergeCell ref="B284:V284"/>
    <mergeCell ref="B285:V285"/>
    <mergeCell ref="B286:H286"/>
    <mergeCell ref="I286:I291"/>
    <mergeCell ref="J286:J291"/>
    <mergeCell ref="K286:K291"/>
    <mergeCell ref="L286:L291"/>
    <mergeCell ref="M286:M291"/>
    <mergeCell ref="N286:N291"/>
    <mergeCell ref="O286:O291"/>
    <mergeCell ref="P286:P291"/>
    <mergeCell ref="Q286:Q291"/>
    <mergeCell ref="R286:R291"/>
    <mergeCell ref="S286:S291"/>
    <mergeCell ref="T286:T291"/>
    <mergeCell ref="U286:U291"/>
    <mergeCell ref="V286:V291"/>
    <mergeCell ref="A292:A299"/>
    <mergeCell ref="B292:V292"/>
    <mergeCell ref="B293:V293"/>
    <mergeCell ref="B294:H294"/>
    <mergeCell ref="I294:I299"/>
    <mergeCell ref="J294:J299"/>
    <mergeCell ref="K294:K299"/>
    <mergeCell ref="L294:L299"/>
    <mergeCell ref="M294:M299"/>
    <mergeCell ref="N294:N299"/>
    <mergeCell ref="O294:O299"/>
    <mergeCell ref="P294:P299"/>
    <mergeCell ref="Q294:Q299"/>
    <mergeCell ref="R294:R299"/>
    <mergeCell ref="S294:S299"/>
    <mergeCell ref="T294:T299"/>
    <mergeCell ref="U294:U299"/>
    <mergeCell ref="V294:V299"/>
    <mergeCell ref="A300:A305"/>
    <mergeCell ref="B300:V300"/>
    <mergeCell ref="I301:V305"/>
    <mergeCell ref="A306:A313"/>
    <mergeCell ref="B306:V306"/>
    <mergeCell ref="B307:V307"/>
    <mergeCell ref="B308:H308"/>
    <mergeCell ref="I308:I313"/>
    <mergeCell ref="J308:J313"/>
    <mergeCell ref="K308:K313"/>
    <mergeCell ref="L308:L313"/>
    <mergeCell ref="M308:M313"/>
    <mergeCell ref="N308:N313"/>
    <mergeCell ref="O308:O313"/>
    <mergeCell ref="P308:P313"/>
    <mergeCell ref="Q308:Q313"/>
    <mergeCell ref="R308:R313"/>
    <mergeCell ref="S308:S313"/>
    <mergeCell ref="T308:T313"/>
    <mergeCell ref="U308:U313"/>
    <mergeCell ref="V308:V313"/>
    <mergeCell ref="A314:A321"/>
    <mergeCell ref="B314:V314"/>
    <mergeCell ref="B315:V315"/>
    <mergeCell ref="B316:H316"/>
    <mergeCell ref="I316:I321"/>
    <mergeCell ref="J316:J321"/>
    <mergeCell ref="K316:K321"/>
    <mergeCell ref="L316:L321"/>
    <mergeCell ref="M316:M321"/>
    <mergeCell ref="N316:N321"/>
    <mergeCell ref="O316:O321"/>
    <mergeCell ref="P316:P321"/>
    <mergeCell ref="Q316:Q321"/>
    <mergeCell ref="R316:R321"/>
    <mergeCell ref="S316:S321"/>
    <mergeCell ref="T316:T321"/>
    <mergeCell ref="U316:U321"/>
    <mergeCell ref="V316:V321"/>
    <mergeCell ref="A322:A329"/>
    <mergeCell ref="B322:V322"/>
    <mergeCell ref="B323:V323"/>
    <mergeCell ref="B324:H324"/>
    <mergeCell ref="I324:I329"/>
    <mergeCell ref="J324:J329"/>
    <mergeCell ref="K324:K329"/>
    <mergeCell ref="L324:L329"/>
    <mergeCell ref="M324:M329"/>
    <mergeCell ref="N324:N329"/>
    <mergeCell ref="O324:O329"/>
    <mergeCell ref="P324:P329"/>
    <mergeCell ref="Q324:Q329"/>
    <mergeCell ref="R324:R329"/>
    <mergeCell ref="S324:S329"/>
    <mergeCell ref="T324:T329"/>
    <mergeCell ref="U324:U329"/>
    <mergeCell ref="V324:V329"/>
    <mergeCell ref="A330:A335"/>
    <mergeCell ref="B330:V330"/>
    <mergeCell ref="I331:V335"/>
    <mergeCell ref="A336:A343"/>
    <mergeCell ref="B336:V336"/>
    <mergeCell ref="B337:V337"/>
    <mergeCell ref="B338:H338"/>
    <mergeCell ref="I338:I343"/>
    <mergeCell ref="J338:J343"/>
    <mergeCell ref="K338:K343"/>
    <mergeCell ref="L338:L343"/>
    <mergeCell ref="M338:M343"/>
    <mergeCell ref="N338:N343"/>
    <mergeCell ref="O338:O343"/>
    <mergeCell ref="P338:P343"/>
    <mergeCell ref="Q338:Q343"/>
    <mergeCell ref="R338:R343"/>
    <mergeCell ref="S338:S343"/>
    <mergeCell ref="T338:T343"/>
    <mergeCell ref="U338:U343"/>
    <mergeCell ref="V338:V343"/>
    <mergeCell ref="A344:A351"/>
    <mergeCell ref="B345:V345"/>
    <mergeCell ref="B346:H346"/>
    <mergeCell ref="I346:I351"/>
    <mergeCell ref="J346:J351"/>
    <mergeCell ref="K346:K351"/>
    <mergeCell ref="L346:L351"/>
    <mergeCell ref="M346:M351"/>
    <mergeCell ref="N346:N351"/>
    <mergeCell ref="O346:O351"/>
    <mergeCell ref="P346:P351"/>
    <mergeCell ref="Q346:Q351"/>
    <mergeCell ref="R346:R351"/>
    <mergeCell ref="S346:S351"/>
    <mergeCell ref="T346:T351"/>
    <mergeCell ref="U346:U351"/>
    <mergeCell ref="V346:V351"/>
    <mergeCell ref="A352:A358"/>
    <mergeCell ref="B352:V352"/>
    <mergeCell ref="I353:V358"/>
    <mergeCell ref="A359:A366"/>
    <mergeCell ref="B359:V359"/>
    <mergeCell ref="B360:V360"/>
    <mergeCell ref="B361:H361"/>
    <mergeCell ref="I361:I366"/>
    <mergeCell ref="J361:J366"/>
    <mergeCell ref="K361:K366"/>
    <mergeCell ref="L361:L366"/>
    <mergeCell ref="M361:M366"/>
    <mergeCell ref="N361:N366"/>
    <mergeCell ref="O361:O366"/>
    <mergeCell ref="P361:P366"/>
    <mergeCell ref="Q361:Q366"/>
    <mergeCell ref="R361:R366"/>
    <mergeCell ref="S361:S366"/>
    <mergeCell ref="T361:T366"/>
    <mergeCell ref="U361:U366"/>
    <mergeCell ref="V361:V366"/>
    <mergeCell ref="A367:A374"/>
    <mergeCell ref="B367:V367"/>
    <mergeCell ref="B368:V368"/>
    <mergeCell ref="B369:H369"/>
    <mergeCell ref="I369:I374"/>
    <mergeCell ref="J369:J374"/>
    <mergeCell ref="K369:K374"/>
    <mergeCell ref="L369:L374"/>
    <mergeCell ref="M369:M374"/>
    <mergeCell ref="N369:N374"/>
    <mergeCell ref="O369:O374"/>
    <mergeCell ref="P369:P374"/>
    <mergeCell ref="Q369:Q374"/>
    <mergeCell ref="R369:R374"/>
    <mergeCell ref="S369:S374"/>
    <mergeCell ref="T369:T374"/>
    <mergeCell ref="U369:U374"/>
    <mergeCell ref="V369:V374"/>
    <mergeCell ref="A375:A383"/>
    <mergeCell ref="B375:V375"/>
    <mergeCell ref="B376:V376"/>
    <mergeCell ref="B377:H377"/>
    <mergeCell ref="I377:I383"/>
    <mergeCell ref="J377:J383"/>
    <mergeCell ref="K377:K383"/>
    <mergeCell ref="L377:L383"/>
    <mergeCell ref="M377:M383"/>
    <mergeCell ref="N377:N383"/>
    <mergeCell ref="O377:O383"/>
    <mergeCell ref="P377:P383"/>
    <mergeCell ref="Q377:Q383"/>
    <mergeCell ref="R377:R383"/>
    <mergeCell ref="S377:S383"/>
    <mergeCell ref="T377:T383"/>
    <mergeCell ref="U377:U383"/>
    <mergeCell ref="V377:V383"/>
    <mergeCell ref="A384:A392"/>
    <mergeCell ref="B384:V384"/>
    <mergeCell ref="B385:V385"/>
    <mergeCell ref="B386:H386"/>
    <mergeCell ref="I386:I392"/>
    <mergeCell ref="J386:J392"/>
    <mergeCell ref="K386:K392"/>
    <mergeCell ref="L386:L392"/>
    <mergeCell ref="M386:M392"/>
    <mergeCell ref="N386:N392"/>
    <mergeCell ref="O386:O392"/>
    <mergeCell ref="P386:P392"/>
    <mergeCell ref="Q386:Q392"/>
    <mergeCell ref="R386:R392"/>
    <mergeCell ref="S386:S392"/>
    <mergeCell ref="T386:T392"/>
    <mergeCell ref="U386:U392"/>
    <mergeCell ref="V386:V392"/>
    <mergeCell ref="A393:A401"/>
    <mergeCell ref="B393:V393"/>
    <mergeCell ref="B394:V394"/>
    <mergeCell ref="B395:H395"/>
    <mergeCell ref="I395:I401"/>
    <mergeCell ref="J395:J401"/>
    <mergeCell ref="K395:K401"/>
    <mergeCell ref="L395:L401"/>
    <mergeCell ref="M395:M401"/>
    <mergeCell ref="N395:N401"/>
    <mergeCell ref="O395:O401"/>
    <mergeCell ref="P395:P401"/>
    <mergeCell ref="Q395:Q401"/>
    <mergeCell ref="R395:R401"/>
    <mergeCell ref="S395:S401"/>
    <mergeCell ref="T395:T401"/>
    <mergeCell ref="U395:U401"/>
    <mergeCell ref="V395:V401"/>
    <mergeCell ref="A402:A410"/>
    <mergeCell ref="B402:V402"/>
    <mergeCell ref="B403:V403"/>
    <mergeCell ref="B404:H404"/>
    <mergeCell ref="I404:I410"/>
    <mergeCell ref="J404:J410"/>
    <mergeCell ref="K404:K410"/>
    <mergeCell ref="L404:L410"/>
    <mergeCell ref="M404:M410"/>
    <mergeCell ref="N404:N410"/>
    <mergeCell ref="O404:O410"/>
    <mergeCell ref="P404:P410"/>
    <mergeCell ref="Q404:Q410"/>
    <mergeCell ref="R404:R410"/>
    <mergeCell ref="S404:S410"/>
    <mergeCell ref="T404:T410"/>
    <mergeCell ref="U404:U410"/>
    <mergeCell ref="V404:V410"/>
    <mergeCell ref="A411:A419"/>
    <mergeCell ref="B411:V411"/>
    <mergeCell ref="B412:V412"/>
    <mergeCell ref="B413:H413"/>
    <mergeCell ref="I413:I419"/>
    <mergeCell ref="J413:J419"/>
    <mergeCell ref="K413:K419"/>
    <mergeCell ref="L413:L419"/>
    <mergeCell ref="M413:M419"/>
    <mergeCell ref="N413:N419"/>
    <mergeCell ref="O413:O419"/>
    <mergeCell ref="P413:P419"/>
    <mergeCell ref="Q413:Q419"/>
    <mergeCell ref="R413:R419"/>
    <mergeCell ref="S413:S419"/>
    <mergeCell ref="T413:T419"/>
    <mergeCell ref="U413:U419"/>
    <mergeCell ref="V413:V419"/>
    <mergeCell ref="A420:A428"/>
    <mergeCell ref="B420:V420"/>
    <mergeCell ref="B421:V421"/>
    <mergeCell ref="B422:H422"/>
    <mergeCell ref="I422:I428"/>
    <mergeCell ref="J422:J428"/>
    <mergeCell ref="K422:K428"/>
    <mergeCell ref="L422:L428"/>
    <mergeCell ref="M422:M428"/>
    <mergeCell ref="N422:N428"/>
    <mergeCell ref="O422:O428"/>
    <mergeCell ref="P422:P428"/>
    <mergeCell ref="Q422:Q428"/>
    <mergeCell ref="R422:R428"/>
    <mergeCell ref="S422:S428"/>
    <mergeCell ref="T422:T428"/>
    <mergeCell ref="U422:U428"/>
    <mergeCell ref="V422:V428"/>
    <mergeCell ref="A429:A436"/>
    <mergeCell ref="B429:V429"/>
    <mergeCell ref="B430:V430"/>
    <mergeCell ref="B431:H431"/>
    <mergeCell ref="I431:I436"/>
    <mergeCell ref="J431:J436"/>
    <mergeCell ref="K431:K436"/>
    <mergeCell ref="L431:L436"/>
    <mergeCell ref="M431:M436"/>
    <mergeCell ref="N431:N436"/>
    <mergeCell ref="O431:O436"/>
    <mergeCell ref="P431:P436"/>
    <mergeCell ref="Q431:Q436"/>
    <mergeCell ref="R431:R436"/>
    <mergeCell ref="S431:S436"/>
    <mergeCell ref="T431:T436"/>
    <mergeCell ref="U431:U436"/>
    <mergeCell ref="V431:V436"/>
    <mergeCell ref="A437:A444"/>
    <mergeCell ref="B437:V437"/>
    <mergeCell ref="B438:V438"/>
    <mergeCell ref="B439:H439"/>
    <mergeCell ref="I439:I444"/>
    <mergeCell ref="J439:J444"/>
    <mergeCell ref="K439:K444"/>
    <mergeCell ref="L439:L444"/>
    <mergeCell ref="M439:M444"/>
    <mergeCell ref="N439:N444"/>
    <mergeCell ref="O439:O444"/>
    <mergeCell ref="P439:P444"/>
    <mergeCell ref="Q439:Q444"/>
    <mergeCell ref="R439:R444"/>
    <mergeCell ref="S439:S444"/>
    <mergeCell ref="T439:T444"/>
    <mergeCell ref="U439:U444"/>
    <mergeCell ref="V439:V444"/>
    <mergeCell ref="A445:A452"/>
    <mergeCell ref="B445:V445"/>
    <mergeCell ref="B446:V446"/>
    <mergeCell ref="B447:H447"/>
    <mergeCell ref="I447:I452"/>
    <mergeCell ref="J447:J452"/>
    <mergeCell ref="K447:K452"/>
    <mergeCell ref="L447:L452"/>
    <mergeCell ref="M447:M452"/>
    <mergeCell ref="N447:N452"/>
    <mergeCell ref="O447:O452"/>
    <mergeCell ref="P447:P452"/>
    <mergeCell ref="Q447:Q452"/>
    <mergeCell ref="R447:R452"/>
    <mergeCell ref="S447:S452"/>
    <mergeCell ref="T447:T452"/>
    <mergeCell ref="U447:U452"/>
    <mergeCell ref="V447:V452"/>
    <mergeCell ref="A453:A460"/>
    <mergeCell ref="B453:V453"/>
    <mergeCell ref="B454:V454"/>
    <mergeCell ref="B455:H455"/>
    <mergeCell ref="I455:I460"/>
    <mergeCell ref="J455:J460"/>
    <mergeCell ref="K455:K460"/>
    <mergeCell ref="L455:L460"/>
    <mergeCell ref="M455:M460"/>
    <mergeCell ref="N455:N460"/>
    <mergeCell ref="O455:O460"/>
    <mergeCell ref="P455:P460"/>
    <mergeCell ref="Q455:Q460"/>
    <mergeCell ref="R455:R460"/>
    <mergeCell ref="S455:S460"/>
    <mergeCell ref="T455:T460"/>
    <mergeCell ref="U455:U460"/>
    <mergeCell ref="V455:V460"/>
    <mergeCell ref="A461:A468"/>
    <mergeCell ref="B461:V461"/>
    <mergeCell ref="B462:V462"/>
    <mergeCell ref="B463:H463"/>
    <mergeCell ref="I463:I468"/>
    <mergeCell ref="J463:J468"/>
    <mergeCell ref="K463:K468"/>
    <mergeCell ref="L463:L468"/>
    <mergeCell ref="M463:M468"/>
    <mergeCell ref="N463:N468"/>
    <mergeCell ref="O463:O468"/>
    <mergeCell ref="P463:P468"/>
    <mergeCell ref="Q463:Q468"/>
    <mergeCell ref="R463:R468"/>
    <mergeCell ref="S463:S468"/>
    <mergeCell ref="T463:T468"/>
    <mergeCell ref="U463:U468"/>
    <mergeCell ref="V463:V468"/>
    <mergeCell ref="A469:A476"/>
    <mergeCell ref="B469:V469"/>
    <mergeCell ref="B470:V470"/>
    <mergeCell ref="B471:H471"/>
    <mergeCell ref="I471:I476"/>
    <mergeCell ref="J471:J476"/>
    <mergeCell ref="K471:K476"/>
    <mergeCell ref="L471:L476"/>
    <mergeCell ref="M471:M476"/>
    <mergeCell ref="N471:N476"/>
    <mergeCell ref="O471:O476"/>
    <mergeCell ref="P471:P476"/>
    <mergeCell ref="Q471:Q476"/>
    <mergeCell ref="R471:R476"/>
    <mergeCell ref="S471:S476"/>
    <mergeCell ref="T471:T476"/>
    <mergeCell ref="U471:U476"/>
    <mergeCell ref="V471:V476"/>
    <mergeCell ref="A477:A484"/>
    <mergeCell ref="B477:V477"/>
    <mergeCell ref="B478:V478"/>
    <mergeCell ref="B479:H479"/>
    <mergeCell ref="I479:I484"/>
    <mergeCell ref="J479:J484"/>
    <mergeCell ref="K479:K484"/>
    <mergeCell ref="L479:L484"/>
    <mergeCell ref="M479:M484"/>
    <mergeCell ref="N479:N484"/>
    <mergeCell ref="O479:O484"/>
    <mergeCell ref="P479:P484"/>
    <mergeCell ref="Q479:Q484"/>
    <mergeCell ref="R479:R484"/>
    <mergeCell ref="S479:S484"/>
    <mergeCell ref="T479:T484"/>
    <mergeCell ref="U479:U484"/>
    <mergeCell ref="V479:V484"/>
    <mergeCell ref="A485:A492"/>
    <mergeCell ref="B485:V485"/>
    <mergeCell ref="B486:V486"/>
    <mergeCell ref="B487:H487"/>
    <mergeCell ref="I487:I492"/>
    <mergeCell ref="J487:J492"/>
    <mergeCell ref="K487:K492"/>
    <mergeCell ref="L487:L492"/>
    <mergeCell ref="M487:M492"/>
    <mergeCell ref="N487:N492"/>
    <mergeCell ref="O487:O492"/>
    <mergeCell ref="P487:P492"/>
    <mergeCell ref="Q487:Q492"/>
    <mergeCell ref="R487:R492"/>
    <mergeCell ref="S487:S492"/>
    <mergeCell ref="T487:T492"/>
    <mergeCell ref="U487:U492"/>
    <mergeCell ref="V487:V492"/>
    <mergeCell ref="A493:A500"/>
    <mergeCell ref="B493:V493"/>
    <mergeCell ref="B494:V494"/>
    <mergeCell ref="B495:H495"/>
    <mergeCell ref="I495:I500"/>
    <mergeCell ref="J495:J500"/>
    <mergeCell ref="K495:K500"/>
    <mergeCell ref="L495:L500"/>
    <mergeCell ref="M495:M500"/>
    <mergeCell ref="N495:N500"/>
    <mergeCell ref="O495:O500"/>
    <mergeCell ref="P495:P500"/>
    <mergeCell ref="Q495:Q500"/>
    <mergeCell ref="R495:R500"/>
    <mergeCell ref="S495:S500"/>
    <mergeCell ref="T495:T500"/>
    <mergeCell ref="U495:U500"/>
    <mergeCell ref="V495:V500"/>
    <mergeCell ref="A501:A508"/>
    <mergeCell ref="B501:V501"/>
    <mergeCell ref="B502:V502"/>
    <mergeCell ref="B503:H503"/>
    <mergeCell ref="I503:I508"/>
    <mergeCell ref="J503:J508"/>
    <mergeCell ref="K503:K508"/>
    <mergeCell ref="L503:L508"/>
    <mergeCell ref="M503:M508"/>
    <mergeCell ref="N503:N508"/>
    <mergeCell ref="O503:O508"/>
    <mergeCell ref="P503:P508"/>
    <mergeCell ref="Q503:Q508"/>
    <mergeCell ref="R503:R508"/>
    <mergeCell ref="S503:S508"/>
    <mergeCell ref="T503:T508"/>
    <mergeCell ref="U503:U508"/>
    <mergeCell ref="V503:V508"/>
    <mergeCell ref="A509:A514"/>
    <mergeCell ref="B509:V509"/>
    <mergeCell ref="I510:V514"/>
    <mergeCell ref="A515:A522"/>
    <mergeCell ref="B515:V515"/>
    <mergeCell ref="B516:V516"/>
    <mergeCell ref="B517:H517"/>
    <mergeCell ref="I517:I522"/>
    <mergeCell ref="J517:J522"/>
    <mergeCell ref="K517:K522"/>
    <mergeCell ref="L517:L522"/>
    <mergeCell ref="M517:M522"/>
    <mergeCell ref="N517:N522"/>
    <mergeCell ref="O517:O522"/>
    <mergeCell ref="P517:P522"/>
    <mergeCell ref="Q517:Q522"/>
    <mergeCell ref="R517:R522"/>
    <mergeCell ref="S517:S522"/>
    <mergeCell ref="T517:T522"/>
    <mergeCell ref="U517:U522"/>
    <mergeCell ref="V517:V522"/>
    <mergeCell ref="A523:A530"/>
    <mergeCell ref="B523:V523"/>
    <mergeCell ref="B524:V524"/>
    <mergeCell ref="B525:H525"/>
    <mergeCell ref="I525:I530"/>
    <mergeCell ref="J525:J530"/>
    <mergeCell ref="K525:K530"/>
    <mergeCell ref="L525:L530"/>
    <mergeCell ref="M525:M530"/>
    <mergeCell ref="N525:N530"/>
    <mergeCell ref="O525:O530"/>
    <mergeCell ref="P525:P530"/>
    <mergeCell ref="Q525:Q530"/>
    <mergeCell ref="R525:R530"/>
    <mergeCell ref="S525:S530"/>
    <mergeCell ref="T525:T530"/>
    <mergeCell ref="U525:U530"/>
    <mergeCell ref="V525:V530"/>
    <mergeCell ref="A531:A538"/>
    <mergeCell ref="B531:V531"/>
    <mergeCell ref="B532:V532"/>
    <mergeCell ref="B533:H533"/>
    <mergeCell ref="I533:I538"/>
    <mergeCell ref="J533:J538"/>
    <mergeCell ref="K533:K538"/>
    <mergeCell ref="L533:L538"/>
    <mergeCell ref="M533:M538"/>
    <mergeCell ref="N533:N538"/>
    <mergeCell ref="O533:O538"/>
    <mergeCell ref="P533:P538"/>
    <mergeCell ref="Q533:Q538"/>
    <mergeCell ref="R533:R538"/>
    <mergeCell ref="S533:S538"/>
    <mergeCell ref="T533:T538"/>
    <mergeCell ref="U533:U538"/>
    <mergeCell ref="V533:V538"/>
    <mergeCell ref="A539:A546"/>
    <mergeCell ref="B539:V539"/>
    <mergeCell ref="B540:V540"/>
    <mergeCell ref="B541:H541"/>
    <mergeCell ref="I541:I546"/>
    <mergeCell ref="J541:J546"/>
    <mergeCell ref="K541:K546"/>
    <mergeCell ref="L541:L546"/>
    <mergeCell ref="M541:M546"/>
    <mergeCell ref="N541:N546"/>
    <mergeCell ref="O541:O546"/>
    <mergeCell ref="P541:P546"/>
    <mergeCell ref="Q541:Q546"/>
    <mergeCell ref="R541:R546"/>
    <mergeCell ref="S541:S546"/>
    <mergeCell ref="T541:T546"/>
    <mergeCell ref="U541:U546"/>
    <mergeCell ref="V541:V546"/>
    <mergeCell ref="A547:A554"/>
    <mergeCell ref="B547:V547"/>
    <mergeCell ref="B548:V548"/>
    <mergeCell ref="B549:H549"/>
    <mergeCell ref="I549:I554"/>
    <mergeCell ref="J549:J554"/>
    <mergeCell ref="K549:K554"/>
    <mergeCell ref="L549:L554"/>
    <mergeCell ref="M549:M554"/>
    <mergeCell ref="N549:N554"/>
    <mergeCell ref="O549:O554"/>
    <mergeCell ref="P549:P554"/>
    <mergeCell ref="Q549:Q554"/>
    <mergeCell ref="R549:R554"/>
    <mergeCell ref="S549:S554"/>
    <mergeCell ref="T549:T554"/>
    <mergeCell ref="U549:U554"/>
    <mergeCell ref="V549:V554"/>
    <mergeCell ref="A555:A562"/>
    <mergeCell ref="B555:V555"/>
    <mergeCell ref="B556:V556"/>
    <mergeCell ref="B557:H557"/>
    <mergeCell ref="I557:I562"/>
    <mergeCell ref="J557:J562"/>
    <mergeCell ref="K557:K562"/>
    <mergeCell ref="L557:L562"/>
    <mergeCell ref="M557:M562"/>
    <mergeCell ref="N557:N562"/>
    <mergeCell ref="O557:O562"/>
    <mergeCell ref="P557:P562"/>
    <mergeCell ref="Q557:Q562"/>
    <mergeCell ref="R557:R562"/>
    <mergeCell ref="S557:S562"/>
    <mergeCell ref="T557:T562"/>
    <mergeCell ref="U557:U562"/>
    <mergeCell ref="V557:V562"/>
    <mergeCell ref="A563:A570"/>
    <mergeCell ref="B563:V563"/>
    <mergeCell ref="B564:V564"/>
    <mergeCell ref="B565:H565"/>
    <mergeCell ref="I565:I570"/>
    <mergeCell ref="J565:J570"/>
    <mergeCell ref="K565:K570"/>
    <mergeCell ref="L565:L570"/>
    <mergeCell ref="M565:M570"/>
    <mergeCell ref="N565:N570"/>
    <mergeCell ref="O565:O570"/>
    <mergeCell ref="P565:P570"/>
    <mergeCell ref="Q565:Q570"/>
    <mergeCell ref="R565:R570"/>
    <mergeCell ref="S565:S570"/>
    <mergeCell ref="T565:T570"/>
    <mergeCell ref="U565:U570"/>
    <mergeCell ref="V565:V570"/>
    <mergeCell ref="A571:A578"/>
    <mergeCell ref="B571:V571"/>
    <mergeCell ref="B572:V572"/>
    <mergeCell ref="B573:H573"/>
    <mergeCell ref="I573:I578"/>
    <mergeCell ref="J573:J578"/>
    <mergeCell ref="K573:K578"/>
    <mergeCell ref="L573:L578"/>
    <mergeCell ref="M573:M578"/>
    <mergeCell ref="N573:N578"/>
    <mergeCell ref="O573:O578"/>
    <mergeCell ref="P573:P578"/>
    <mergeCell ref="Q573:Q578"/>
    <mergeCell ref="R573:R578"/>
    <mergeCell ref="S573:S578"/>
    <mergeCell ref="T573:T578"/>
    <mergeCell ref="U573:U578"/>
    <mergeCell ref="V573:V578"/>
    <mergeCell ref="A579:A586"/>
    <mergeCell ref="B579:V579"/>
    <mergeCell ref="B580:V580"/>
    <mergeCell ref="B581:H581"/>
    <mergeCell ref="I581:I586"/>
    <mergeCell ref="J581:J586"/>
    <mergeCell ref="K581:K586"/>
    <mergeCell ref="L581:L586"/>
    <mergeCell ref="M581:M586"/>
    <mergeCell ref="N581:N586"/>
    <mergeCell ref="O581:O586"/>
    <mergeCell ref="P581:P586"/>
    <mergeCell ref="Q581:Q586"/>
    <mergeCell ref="R581:R586"/>
    <mergeCell ref="S581:S586"/>
    <mergeCell ref="T581:T586"/>
    <mergeCell ref="U581:U586"/>
    <mergeCell ref="V581:V586"/>
    <mergeCell ref="A587:A594"/>
    <mergeCell ref="B587:V587"/>
    <mergeCell ref="B588:V588"/>
    <mergeCell ref="B589:H589"/>
    <mergeCell ref="I589:I594"/>
    <mergeCell ref="J589:J594"/>
    <mergeCell ref="K589:K594"/>
    <mergeCell ref="L589:L594"/>
    <mergeCell ref="M589:M594"/>
    <mergeCell ref="N589:N594"/>
    <mergeCell ref="O589:O594"/>
    <mergeCell ref="P589:P594"/>
    <mergeCell ref="Q589:Q594"/>
    <mergeCell ref="R589:R594"/>
    <mergeCell ref="S589:S594"/>
    <mergeCell ref="T589:T594"/>
    <mergeCell ref="U589:U594"/>
    <mergeCell ref="V589:V594"/>
    <mergeCell ref="A595:A602"/>
    <mergeCell ref="B595:V595"/>
    <mergeCell ref="B596:V596"/>
    <mergeCell ref="B597:H597"/>
    <mergeCell ref="I597:I602"/>
    <mergeCell ref="J597:J602"/>
    <mergeCell ref="K597:K602"/>
    <mergeCell ref="L597:L602"/>
    <mergeCell ref="M597:M602"/>
    <mergeCell ref="N597:N602"/>
    <mergeCell ref="O597:O602"/>
    <mergeCell ref="P597:P602"/>
    <mergeCell ref="Q597:Q602"/>
    <mergeCell ref="R597:R602"/>
    <mergeCell ref="S597:S602"/>
    <mergeCell ref="T597:T602"/>
    <mergeCell ref="U597:U602"/>
    <mergeCell ref="V597:V602"/>
    <mergeCell ref="A603:A610"/>
    <mergeCell ref="B603:V603"/>
    <mergeCell ref="B604:V604"/>
    <mergeCell ref="B605:H605"/>
    <mergeCell ref="I605:I610"/>
    <mergeCell ref="J605:J610"/>
    <mergeCell ref="K605:K610"/>
    <mergeCell ref="L605:L610"/>
    <mergeCell ref="M605:M610"/>
    <mergeCell ref="N605:N610"/>
    <mergeCell ref="O605:O610"/>
    <mergeCell ref="P605:P610"/>
    <mergeCell ref="Q605:Q610"/>
    <mergeCell ref="R605:R610"/>
    <mergeCell ref="S605:S610"/>
    <mergeCell ref="T605:T610"/>
    <mergeCell ref="U605:U610"/>
    <mergeCell ref="V605:V610"/>
    <mergeCell ref="A611:A618"/>
    <mergeCell ref="B611:V611"/>
    <mergeCell ref="B612:V612"/>
    <mergeCell ref="B613:H613"/>
    <mergeCell ref="I613:I618"/>
    <mergeCell ref="J613:J618"/>
    <mergeCell ref="K613:K618"/>
    <mergeCell ref="L613:L618"/>
    <mergeCell ref="M613:M618"/>
    <mergeCell ref="N613:N618"/>
    <mergeCell ref="O613:O618"/>
    <mergeCell ref="P613:P618"/>
    <mergeCell ref="Q613:Q618"/>
    <mergeCell ref="R613:R618"/>
    <mergeCell ref="S613:S618"/>
    <mergeCell ref="T613:T618"/>
    <mergeCell ref="U613:U618"/>
    <mergeCell ref="V613:V618"/>
    <mergeCell ref="A619:A626"/>
    <mergeCell ref="B619:V619"/>
    <mergeCell ref="B620:V620"/>
    <mergeCell ref="B621:H621"/>
    <mergeCell ref="I621:I626"/>
    <mergeCell ref="J621:J626"/>
    <mergeCell ref="K621:K626"/>
    <mergeCell ref="L621:L626"/>
    <mergeCell ref="M621:M626"/>
    <mergeCell ref="N621:N626"/>
    <mergeCell ref="O621:O626"/>
    <mergeCell ref="P621:P626"/>
    <mergeCell ref="Q621:Q626"/>
    <mergeCell ref="R621:R626"/>
    <mergeCell ref="S621:S626"/>
    <mergeCell ref="T621:T626"/>
    <mergeCell ref="U621:U626"/>
    <mergeCell ref="V621:V626"/>
    <mergeCell ref="A627:A634"/>
    <mergeCell ref="B627:V627"/>
    <mergeCell ref="B628:V628"/>
    <mergeCell ref="B629:H629"/>
    <mergeCell ref="I629:I634"/>
    <mergeCell ref="J629:J634"/>
    <mergeCell ref="K629:K634"/>
    <mergeCell ref="L629:L634"/>
    <mergeCell ref="M629:M634"/>
    <mergeCell ref="N629:N634"/>
    <mergeCell ref="O629:O634"/>
    <mergeCell ref="P629:P634"/>
    <mergeCell ref="Q629:Q634"/>
    <mergeCell ref="R629:R634"/>
    <mergeCell ref="S629:S634"/>
    <mergeCell ref="T629:T634"/>
    <mergeCell ref="U629:U634"/>
    <mergeCell ref="V629:V634"/>
    <mergeCell ref="A635:A642"/>
    <mergeCell ref="B635:V635"/>
    <mergeCell ref="B636:V636"/>
    <mergeCell ref="B637:G637"/>
    <mergeCell ref="I637:I642"/>
    <mergeCell ref="J637:J642"/>
    <mergeCell ref="K637:K642"/>
    <mergeCell ref="L637:L642"/>
    <mergeCell ref="M637:M642"/>
    <mergeCell ref="N637:N642"/>
    <mergeCell ref="O637:O642"/>
    <mergeCell ref="P637:P642"/>
    <mergeCell ref="Q637:Q642"/>
    <mergeCell ref="R637:R642"/>
    <mergeCell ref="S637:S642"/>
    <mergeCell ref="T637:T642"/>
    <mergeCell ref="U637:U642"/>
    <mergeCell ref="V637:V642"/>
    <mergeCell ref="A643:A650"/>
    <mergeCell ref="B643:V643"/>
    <mergeCell ref="B644:V644"/>
    <mergeCell ref="B645:H645"/>
    <mergeCell ref="I645:I650"/>
    <mergeCell ref="J645:J650"/>
    <mergeCell ref="K645:K650"/>
    <mergeCell ref="L645:L650"/>
    <mergeCell ref="M645:M650"/>
    <mergeCell ref="N645:N650"/>
    <mergeCell ref="O645:O650"/>
    <mergeCell ref="P645:P650"/>
    <mergeCell ref="Q645:Q650"/>
    <mergeCell ref="R645:R650"/>
    <mergeCell ref="S645:S650"/>
    <mergeCell ref="T645:T650"/>
    <mergeCell ref="U645:U650"/>
    <mergeCell ref="V645:V650"/>
    <mergeCell ref="A651:A658"/>
    <mergeCell ref="B651:V651"/>
    <mergeCell ref="B652:V652"/>
    <mergeCell ref="B653:H653"/>
    <mergeCell ref="I653:I658"/>
    <mergeCell ref="J653:J658"/>
    <mergeCell ref="K653:K658"/>
    <mergeCell ref="L653:L658"/>
    <mergeCell ref="M653:M658"/>
    <mergeCell ref="N653:N658"/>
    <mergeCell ref="O653:O658"/>
    <mergeCell ref="P653:P658"/>
    <mergeCell ref="Q653:Q658"/>
    <mergeCell ref="R653:R658"/>
    <mergeCell ref="S653:S658"/>
    <mergeCell ref="T653:T658"/>
    <mergeCell ref="U653:U658"/>
    <mergeCell ref="V653:V658"/>
    <mergeCell ref="A659:A666"/>
    <mergeCell ref="B659:V659"/>
    <mergeCell ref="B660:V660"/>
    <mergeCell ref="B661:H661"/>
    <mergeCell ref="I661:I666"/>
    <mergeCell ref="J661:J666"/>
    <mergeCell ref="K661:K666"/>
    <mergeCell ref="L661:L666"/>
    <mergeCell ref="M661:M666"/>
    <mergeCell ref="N661:N666"/>
    <mergeCell ref="O661:O666"/>
    <mergeCell ref="P661:P666"/>
    <mergeCell ref="Q661:Q666"/>
    <mergeCell ref="R661:R666"/>
    <mergeCell ref="S661:S666"/>
    <mergeCell ref="T661:T666"/>
    <mergeCell ref="U661:U666"/>
    <mergeCell ref="V661:V666"/>
    <mergeCell ref="A667:A674"/>
    <mergeCell ref="B667:V667"/>
    <mergeCell ref="B668:V668"/>
    <mergeCell ref="B669:H669"/>
    <mergeCell ref="I669:I674"/>
    <mergeCell ref="J669:J674"/>
    <mergeCell ref="K669:K674"/>
    <mergeCell ref="L669:L674"/>
    <mergeCell ref="M669:M674"/>
    <mergeCell ref="N669:N674"/>
    <mergeCell ref="O669:O674"/>
    <mergeCell ref="P669:P674"/>
    <mergeCell ref="Q669:Q674"/>
    <mergeCell ref="R669:R674"/>
    <mergeCell ref="S669:S674"/>
    <mergeCell ref="T669:T674"/>
    <mergeCell ref="U669:U674"/>
    <mergeCell ref="V669:V674"/>
    <mergeCell ref="A675:A682"/>
    <mergeCell ref="B675:V675"/>
    <mergeCell ref="B676:V676"/>
    <mergeCell ref="B677:H677"/>
    <mergeCell ref="I677:I682"/>
    <mergeCell ref="J677:J682"/>
    <mergeCell ref="K677:K682"/>
    <mergeCell ref="L677:L682"/>
    <mergeCell ref="M677:M682"/>
    <mergeCell ref="N677:N682"/>
    <mergeCell ref="O677:O682"/>
    <mergeCell ref="P677:P682"/>
    <mergeCell ref="Q677:Q682"/>
    <mergeCell ref="R677:R682"/>
    <mergeCell ref="S677:S682"/>
    <mergeCell ref="T677:T682"/>
    <mergeCell ref="U677:U682"/>
    <mergeCell ref="V677:V682"/>
    <mergeCell ref="A683:A690"/>
    <mergeCell ref="B683:V683"/>
    <mergeCell ref="B684:V684"/>
    <mergeCell ref="B685:H685"/>
    <mergeCell ref="I685:I690"/>
    <mergeCell ref="J685:J690"/>
    <mergeCell ref="K685:K690"/>
    <mergeCell ref="L685:L690"/>
    <mergeCell ref="M685:M690"/>
    <mergeCell ref="N685:N690"/>
    <mergeCell ref="O685:O690"/>
    <mergeCell ref="P685:P690"/>
    <mergeCell ref="Q685:Q690"/>
    <mergeCell ref="R685:R690"/>
    <mergeCell ref="S685:S690"/>
    <mergeCell ref="T685:T690"/>
    <mergeCell ref="U685:U690"/>
    <mergeCell ref="V685:V690"/>
    <mergeCell ref="A691:A698"/>
    <mergeCell ref="B691:V691"/>
    <mergeCell ref="B692:V692"/>
    <mergeCell ref="B693:H693"/>
    <mergeCell ref="I693:I698"/>
    <mergeCell ref="J693:J698"/>
    <mergeCell ref="K693:K698"/>
    <mergeCell ref="L693:L698"/>
    <mergeCell ref="M693:M698"/>
    <mergeCell ref="N693:N698"/>
    <mergeCell ref="O693:O698"/>
    <mergeCell ref="P693:P698"/>
    <mergeCell ref="Q693:Q698"/>
    <mergeCell ref="R693:R698"/>
    <mergeCell ref="S693:S698"/>
    <mergeCell ref="T693:T698"/>
    <mergeCell ref="U693:U698"/>
    <mergeCell ref="V693:V698"/>
    <mergeCell ref="A699:A704"/>
    <mergeCell ref="B699:V699"/>
    <mergeCell ref="I700:V704"/>
    <mergeCell ref="A705:A712"/>
    <mergeCell ref="B705:V705"/>
    <mergeCell ref="B706:V706"/>
    <mergeCell ref="B707:H707"/>
    <mergeCell ref="I707:I712"/>
    <mergeCell ref="J707:J712"/>
    <mergeCell ref="K707:K712"/>
    <mergeCell ref="L707:L712"/>
    <mergeCell ref="M707:M712"/>
    <mergeCell ref="N707:N712"/>
    <mergeCell ref="O707:O712"/>
    <mergeCell ref="P707:P712"/>
    <mergeCell ref="Q707:Q712"/>
    <mergeCell ref="R707:R712"/>
    <mergeCell ref="S707:S712"/>
    <mergeCell ref="T707:T712"/>
    <mergeCell ref="U707:U712"/>
    <mergeCell ref="V707:V712"/>
    <mergeCell ref="A713:A720"/>
    <mergeCell ref="B713:V713"/>
    <mergeCell ref="B714:V714"/>
    <mergeCell ref="B715:H715"/>
    <mergeCell ref="I715:I720"/>
    <mergeCell ref="J715:J720"/>
    <mergeCell ref="K715:K720"/>
    <mergeCell ref="L715:L720"/>
    <mergeCell ref="M715:M720"/>
    <mergeCell ref="N715:N720"/>
    <mergeCell ref="O715:O720"/>
    <mergeCell ref="P715:P720"/>
    <mergeCell ref="Q715:Q720"/>
    <mergeCell ref="R715:R720"/>
    <mergeCell ref="S715:S720"/>
    <mergeCell ref="T715:T720"/>
    <mergeCell ref="U715:U720"/>
    <mergeCell ref="V715:V720"/>
    <mergeCell ref="A721:A728"/>
    <mergeCell ref="B721:V721"/>
    <mergeCell ref="B722:V722"/>
    <mergeCell ref="B723:H723"/>
    <mergeCell ref="I723:I728"/>
    <mergeCell ref="J723:J728"/>
    <mergeCell ref="K723:K728"/>
    <mergeCell ref="L723:L728"/>
    <mergeCell ref="M723:M728"/>
    <mergeCell ref="N723:N728"/>
    <mergeCell ref="O723:O728"/>
    <mergeCell ref="P723:P728"/>
    <mergeCell ref="Q723:Q728"/>
    <mergeCell ref="R723:R728"/>
    <mergeCell ref="S723:S728"/>
    <mergeCell ref="T723:T728"/>
    <mergeCell ref="U723:U728"/>
    <mergeCell ref="V723:V728"/>
    <mergeCell ref="A729:A736"/>
    <mergeCell ref="B729:V729"/>
    <mergeCell ref="B730:V730"/>
    <mergeCell ref="B731:H731"/>
    <mergeCell ref="I731:I736"/>
    <mergeCell ref="J731:J736"/>
    <mergeCell ref="K731:K736"/>
    <mergeCell ref="L731:L736"/>
    <mergeCell ref="M731:M736"/>
    <mergeCell ref="N731:N736"/>
    <mergeCell ref="O731:O736"/>
    <mergeCell ref="P731:P736"/>
    <mergeCell ref="Q731:Q736"/>
    <mergeCell ref="R731:R736"/>
    <mergeCell ref="S731:S736"/>
    <mergeCell ref="T731:T736"/>
    <mergeCell ref="U731:U736"/>
    <mergeCell ref="V731:V736"/>
    <mergeCell ref="A737:A744"/>
    <mergeCell ref="B737:V737"/>
    <mergeCell ref="B738:V738"/>
    <mergeCell ref="B739:H739"/>
    <mergeCell ref="I739:I744"/>
    <mergeCell ref="J739:J744"/>
    <mergeCell ref="K739:K744"/>
    <mergeCell ref="L739:L744"/>
    <mergeCell ref="M739:M744"/>
    <mergeCell ref="N739:N744"/>
    <mergeCell ref="O739:O744"/>
    <mergeCell ref="P739:P744"/>
    <mergeCell ref="Q739:Q744"/>
    <mergeCell ref="R739:R744"/>
    <mergeCell ref="S739:S744"/>
    <mergeCell ref="T739:T744"/>
    <mergeCell ref="U739:U744"/>
    <mergeCell ref="V739:V744"/>
    <mergeCell ref="A745:A752"/>
    <mergeCell ref="B745:V745"/>
    <mergeCell ref="B746:V746"/>
    <mergeCell ref="B747:H747"/>
    <mergeCell ref="I747:I752"/>
    <mergeCell ref="J747:J752"/>
    <mergeCell ref="K747:K752"/>
    <mergeCell ref="L747:L752"/>
    <mergeCell ref="M747:M752"/>
    <mergeCell ref="N747:N752"/>
    <mergeCell ref="O747:O752"/>
    <mergeCell ref="P747:P752"/>
    <mergeCell ref="Q747:Q752"/>
    <mergeCell ref="R747:R752"/>
    <mergeCell ref="S747:S752"/>
    <mergeCell ref="T747:T752"/>
    <mergeCell ref="U747:U752"/>
    <mergeCell ref="V747:V752"/>
    <mergeCell ref="A753:A760"/>
    <mergeCell ref="B753:V753"/>
    <mergeCell ref="B754:V754"/>
    <mergeCell ref="B755:H755"/>
    <mergeCell ref="I755:I760"/>
    <mergeCell ref="J755:J760"/>
    <mergeCell ref="K755:K760"/>
    <mergeCell ref="L755:L760"/>
    <mergeCell ref="M755:M760"/>
    <mergeCell ref="N755:N760"/>
    <mergeCell ref="O755:O760"/>
    <mergeCell ref="P755:P760"/>
    <mergeCell ref="Q755:Q760"/>
    <mergeCell ref="R755:R760"/>
    <mergeCell ref="S755:S760"/>
    <mergeCell ref="T755:T760"/>
    <mergeCell ref="U755:U760"/>
    <mergeCell ref="V755:V760"/>
    <mergeCell ref="A761:A768"/>
    <mergeCell ref="B761:V761"/>
    <mergeCell ref="B762:V762"/>
    <mergeCell ref="B763:H763"/>
    <mergeCell ref="I763:I768"/>
    <mergeCell ref="J763:J768"/>
    <mergeCell ref="K763:K768"/>
    <mergeCell ref="L763:L768"/>
    <mergeCell ref="M763:M768"/>
    <mergeCell ref="N763:N768"/>
    <mergeCell ref="O763:O768"/>
    <mergeCell ref="P763:P768"/>
    <mergeCell ref="Q763:Q768"/>
    <mergeCell ref="R763:R768"/>
    <mergeCell ref="S763:S768"/>
    <mergeCell ref="T763:T768"/>
    <mergeCell ref="U763:U768"/>
    <mergeCell ref="V763:V768"/>
    <mergeCell ref="A769:A776"/>
    <mergeCell ref="B769:V769"/>
    <mergeCell ref="B770:V770"/>
    <mergeCell ref="B771:H771"/>
    <mergeCell ref="I771:I776"/>
    <mergeCell ref="J771:J776"/>
    <mergeCell ref="K771:K776"/>
    <mergeCell ref="L771:L776"/>
    <mergeCell ref="M771:M776"/>
    <mergeCell ref="N771:N776"/>
    <mergeCell ref="O771:O776"/>
    <mergeCell ref="P771:P776"/>
    <mergeCell ref="Q771:Q776"/>
    <mergeCell ref="R771:R776"/>
    <mergeCell ref="S771:S776"/>
    <mergeCell ref="T771:T776"/>
    <mergeCell ref="U771:U776"/>
    <mergeCell ref="V771:V776"/>
    <mergeCell ref="A777:A784"/>
    <mergeCell ref="B777:V777"/>
    <mergeCell ref="B778:V778"/>
    <mergeCell ref="B779:H779"/>
    <mergeCell ref="I779:I784"/>
    <mergeCell ref="J779:J784"/>
    <mergeCell ref="K779:K784"/>
    <mergeCell ref="L779:L784"/>
    <mergeCell ref="M779:M784"/>
    <mergeCell ref="N779:N784"/>
    <mergeCell ref="O779:O784"/>
    <mergeCell ref="P779:P784"/>
    <mergeCell ref="Q779:Q784"/>
    <mergeCell ref="R779:R784"/>
    <mergeCell ref="S779:S784"/>
    <mergeCell ref="T779:T784"/>
    <mergeCell ref="U779:U784"/>
    <mergeCell ref="V779:V784"/>
    <mergeCell ref="A785:A792"/>
    <mergeCell ref="B785:V785"/>
    <mergeCell ref="B786:V786"/>
    <mergeCell ref="B787:H787"/>
    <mergeCell ref="I787:I792"/>
    <mergeCell ref="J787:J792"/>
    <mergeCell ref="K787:K792"/>
    <mergeCell ref="L787:L792"/>
    <mergeCell ref="M787:M792"/>
    <mergeCell ref="N787:N792"/>
    <mergeCell ref="O787:O792"/>
    <mergeCell ref="P787:P792"/>
    <mergeCell ref="Q787:Q792"/>
    <mergeCell ref="R787:R792"/>
    <mergeCell ref="S787:S792"/>
    <mergeCell ref="T787:T792"/>
    <mergeCell ref="U787:U792"/>
    <mergeCell ref="V787:V792"/>
    <mergeCell ref="A793:A800"/>
    <mergeCell ref="B793:V793"/>
    <mergeCell ref="B794:V794"/>
    <mergeCell ref="B795:H795"/>
    <mergeCell ref="I795:I800"/>
    <mergeCell ref="J795:J800"/>
    <mergeCell ref="K795:K800"/>
    <mergeCell ref="L795:L800"/>
    <mergeCell ref="M795:M800"/>
    <mergeCell ref="N795:N800"/>
    <mergeCell ref="O795:O800"/>
    <mergeCell ref="P795:P800"/>
    <mergeCell ref="Q795:Q800"/>
    <mergeCell ref="R795:R800"/>
    <mergeCell ref="S795:S800"/>
    <mergeCell ref="T795:T800"/>
    <mergeCell ref="U795:U800"/>
    <mergeCell ref="V795:V800"/>
    <mergeCell ref="A801:A808"/>
    <mergeCell ref="B801:V801"/>
    <mergeCell ref="B802:V802"/>
    <mergeCell ref="B803:H803"/>
    <mergeCell ref="I803:I808"/>
    <mergeCell ref="J803:J808"/>
    <mergeCell ref="K803:K808"/>
    <mergeCell ref="L803:L808"/>
    <mergeCell ref="M803:M808"/>
    <mergeCell ref="N803:N808"/>
    <mergeCell ref="O803:O808"/>
    <mergeCell ref="P803:P808"/>
    <mergeCell ref="Q803:Q808"/>
    <mergeCell ref="R803:R808"/>
    <mergeCell ref="S803:S808"/>
    <mergeCell ref="T803:T808"/>
    <mergeCell ref="U803:U808"/>
    <mergeCell ref="V803:V808"/>
    <mergeCell ref="A809:A814"/>
    <mergeCell ref="B809:V809"/>
    <mergeCell ref="I810:V814"/>
    <mergeCell ref="A815:A822"/>
    <mergeCell ref="B815:V815"/>
    <mergeCell ref="B816:V816"/>
    <mergeCell ref="B817:H817"/>
    <mergeCell ref="I817:I822"/>
    <mergeCell ref="J817:J822"/>
    <mergeCell ref="K817:K822"/>
    <mergeCell ref="L817:L822"/>
    <mergeCell ref="M817:M822"/>
    <mergeCell ref="N817:N822"/>
    <mergeCell ref="O817:O822"/>
    <mergeCell ref="P817:P822"/>
    <mergeCell ref="Q817:Q822"/>
    <mergeCell ref="R817:R822"/>
    <mergeCell ref="S817:S822"/>
    <mergeCell ref="T817:T822"/>
    <mergeCell ref="U817:U822"/>
    <mergeCell ref="V817:V822"/>
    <mergeCell ref="A823:A830"/>
    <mergeCell ref="B823:V823"/>
    <mergeCell ref="B824:V824"/>
    <mergeCell ref="B825:H825"/>
    <mergeCell ref="I825:I830"/>
    <mergeCell ref="J825:J830"/>
    <mergeCell ref="K825:K830"/>
    <mergeCell ref="L825:L830"/>
    <mergeCell ref="M825:M830"/>
    <mergeCell ref="N825:N830"/>
    <mergeCell ref="O825:O830"/>
    <mergeCell ref="P825:P830"/>
    <mergeCell ref="Q825:Q830"/>
    <mergeCell ref="R825:R830"/>
    <mergeCell ref="S825:S830"/>
    <mergeCell ref="T825:T830"/>
    <mergeCell ref="U825:U830"/>
    <mergeCell ref="V825:V830"/>
    <mergeCell ref="A831:A836"/>
    <mergeCell ref="B831:V831"/>
    <mergeCell ref="I832:V836"/>
    <mergeCell ref="A837:A844"/>
    <mergeCell ref="B837:V837"/>
    <mergeCell ref="B838:V838"/>
    <mergeCell ref="B839:H839"/>
    <mergeCell ref="I839:I844"/>
    <mergeCell ref="J839:J844"/>
    <mergeCell ref="K839:K844"/>
    <mergeCell ref="L839:L844"/>
    <mergeCell ref="M839:M844"/>
    <mergeCell ref="N839:N844"/>
    <mergeCell ref="O839:O844"/>
    <mergeCell ref="P839:P844"/>
    <mergeCell ref="Q839:Q844"/>
    <mergeCell ref="R839:R844"/>
    <mergeCell ref="S839:S844"/>
    <mergeCell ref="T839:T844"/>
    <mergeCell ref="U839:U844"/>
    <mergeCell ref="V839:V844"/>
    <mergeCell ref="A845:A850"/>
    <mergeCell ref="B845:V845"/>
    <mergeCell ref="I846:V850"/>
    <mergeCell ref="A851:A858"/>
    <mergeCell ref="B851:V851"/>
    <mergeCell ref="B852:V852"/>
    <mergeCell ref="B853:H853"/>
    <mergeCell ref="I853:I858"/>
    <mergeCell ref="J853:J858"/>
    <mergeCell ref="K853:K858"/>
    <mergeCell ref="L853:L858"/>
    <mergeCell ref="M853:M858"/>
    <mergeCell ref="N853:N858"/>
    <mergeCell ref="O853:O858"/>
    <mergeCell ref="P853:P858"/>
    <mergeCell ref="Q853:Q858"/>
    <mergeCell ref="R853:R858"/>
    <mergeCell ref="S853:S858"/>
    <mergeCell ref="T853:T858"/>
    <mergeCell ref="U853:U858"/>
    <mergeCell ref="V853:V858"/>
    <mergeCell ref="A859:A866"/>
    <mergeCell ref="B859:V859"/>
    <mergeCell ref="B860:V860"/>
    <mergeCell ref="B861:H861"/>
    <mergeCell ref="I861:I866"/>
    <mergeCell ref="J861:J866"/>
    <mergeCell ref="K861:K866"/>
    <mergeCell ref="L861:L866"/>
    <mergeCell ref="M861:M866"/>
    <mergeCell ref="N861:N866"/>
    <mergeCell ref="O861:O866"/>
    <mergeCell ref="P861:P866"/>
    <mergeCell ref="Q861:Q866"/>
    <mergeCell ref="R861:R866"/>
    <mergeCell ref="S861:S866"/>
    <mergeCell ref="T861:T866"/>
    <mergeCell ref="U861:U866"/>
    <mergeCell ref="V861:V866"/>
    <mergeCell ref="A867:A872"/>
    <mergeCell ref="B867:V867"/>
    <mergeCell ref="I868:V872"/>
    <mergeCell ref="A873:A880"/>
    <mergeCell ref="B873:V873"/>
    <mergeCell ref="B874:V874"/>
    <mergeCell ref="B875:H875"/>
    <mergeCell ref="I875:I880"/>
    <mergeCell ref="J875:J880"/>
    <mergeCell ref="K875:K880"/>
    <mergeCell ref="L875:L880"/>
    <mergeCell ref="M875:M880"/>
    <mergeCell ref="N875:N880"/>
    <mergeCell ref="O875:O880"/>
    <mergeCell ref="P875:P880"/>
    <mergeCell ref="Q875:Q880"/>
    <mergeCell ref="R875:R880"/>
    <mergeCell ref="S875:S880"/>
    <mergeCell ref="T875:T880"/>
    <mergeCell ref="U875:U880"/>
    <mergeCell ref="V875:V880"/>
    <mergeCell ref="A881:A886"/>
    <mergeCell ref="B881:V881"/>
    <mergeCell ref="I882:V886"/>
    <mergeCell ref="A887:A894"/>
    <mergeCell ref="B887:V887"/>
    <mergeCell ref="B888:V888"/>
    <mergeCell ref="B889:H889"/>
    <mergeCell ref="I889:I894"/>
    <mergeCell ref="J889:J894"/>
    <mergeCell ref="K889:K894"/>
    <mergeCell ref="L889:L894"/>
    <mergeCell ref="M889:M894"/>
    <mergeCell ref="N889:N894"/>
    <mergeCell ref="O889:O894"/>
    <mergeCell ref="P889:P894"/>
    <mergeCell ref="Q889:Q894"/>
    <mergeCell ref="R889:R894"/>
    <mergeCell ref="S889:S894"/>
    <mergeCell ref="T889:T894"/>
    <mergeCell ref="U889:U894"/>
    <mergeCell ref="V889:V894"/>
    <mergeCell ref="A895:A902"/>
    <mergeCell ref="B895:V895"/>
    <mergeCell ref="B896:V896"/>
    <mergeCell ref="B897:H897"/>
    <mergeCell ref="I897:I902"/>
    <mergeCell ref="J897:J902"/>
    <mergeCell ref="K897:K902"/>
    <mergeCell ref="L897:L902"/>
    <mergeCell ref="M897:M902"/>
    <mergeCell ref="N897:N902"/>
    <mergeCell ref="O897:O902"/>
    <mergeCell ref="P897:P902"/>
    <mergeCell ref="Q897:Q902"/>
    <mergeCell ref="R897:R902"/>
    <mergeCell ref="S897:S902"/>
    <mergeCell ref="T897:T902"/>
    <mergeCell ref="U897:U902"/>
    <mergeCell ref="V897:V902"/>
    <mergeCell ref="A903:A908"/>
    <mergeCell ref="B903:V903"/>
    <mergeCell ref="I904:V908"/>
    <mergeCell ref="A909:A916"/>
    <mergeCell ref="B909:V909"/>
    <mergeCell ref="B910:V910"/>
    <mergeCell ref="B911:H911"/>
    <mergeCell ref="I911:I916"/>
    <mergeCell ref="J911:J916"/>
    <mergeCell ref="K911:K916"/>
    <mergeCell ref="L911:L916"/>
    <mergeCell ref="M911:M916"/>
    <mergeCell ref="N911:N916"/>
    <mergeCell ref="O911:O916"/>
    <mergeCell ref="P911:P916"/>
    <mergeCell ref="Q911:Q916"/>
    <mergeCell ref="R911:R916"/>
    <mergeCell ref="S911:S916"/>
    <mergeCell ref="T911:T916"/>
    <mergeCell ref="U911:U916"/>
    <mergeCell ref="V911:V916"/>
    <mergeCell ref="A917:B917"/>
    <mergeCell ref="I917:V922"/>
    <mergeCell ref="A918:B918"/>
    <mergeCell ref="A919:B919"/>
    <mergeCell ref="A920:B920"/>
    <mergeCell ref="A921:B921"/>
    <mergeCell ref="A922:B922"/>
    <mergeCell ref="A923:V923"/>
  </mergeCells>
  <printOptions headings="false" gridLines="false" gridLinesSet="true" horizontalCentered="false" verticalCentered="false"/>
  <pageMargins left="0.236111111111111" right="0.236111111111111" top="0.511805555555556" bottom="0.118055555555556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1" manualBreakCount="11">
    <brk id="111" man="true" max="16383" min="0"/>
    <brk id="175" man="true" max="16383" min="0"/>
    <brk id="245" man="true" max="16383" min="0"/>
    <brk id="313" man="true" max="16383" min="0"/>
    <brk id="376" man="true" max="16383" min="0"/>
    <brk id="484" man="true" max="16383" min="0"/>
    <brk id="546" man="true" max="16383" min="0"/>
    <brk id="610" man="true" max="16383" min="0"/>
    <brk id="682" man="true" max="16383" min="0"/>
    <brk id="752" man="true" max="16383" min="0"/>
    <brk id="84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10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2023-02-13T18:13:55Z</dcterms:modified>
  <cp:revision>1</cp:revision>
  <dc:subject/>
  <dc:title/>
</cp:coreProperties>
</file>