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<sst xmlns="http://schemas.openxmlformats.org/spreadsheetml/2006/main" count="1735" uniqueCount="564">
  <si>
    <t xml:space="preserve">Приложение к постановлению  Правительства Камчатского края
от _______________ № ___________</t>
  </si>
  <si>
    <t xml:space="preserve">"Приложение 1 к постановлению  
Правительства Камчатского края
от      17.12.2024        №  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</si>
  <si>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</si>
  <si>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</si>
  <si>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</si>
  <si>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</si>
  <si>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</si>
  <si>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</si>
  <si>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объекта инвестиционной программы Камчатского края
(наименование мероприятия)</t>
  </si>
  <si>
    <t xml:space="preserve">Наименование муниципального образования,  на территории которого расположен объект инвестиционной программы Камчатского края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</si>
  <si>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</si>
  <si>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</si>
  <si>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</si>
  <si>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</si>
  <si>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</si>
  <si>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</si>
  <si>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</si>
  <si>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</si>
  <si>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</si>
  <si>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</si>
  <si>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</si>
  <si>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</si>
  <si>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</si>
  <si>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</si>
  <si>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</si>
  <si>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</si>
  <si>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</si>
  <si>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</si>
  <si>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</si>
  <si>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</si>
  <si>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</si>
  <si>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</si>
  <si>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</si>
  <si>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</si>
  <si>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</si>
  <si>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</si>
  <si>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</si>
  <si>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</si>
  <si>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</si>
  <si>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</si>
  <si>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</si>
  <si>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</si>
  <si>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Региональный проект "Модернизация первичного звена здравоохранения Российской Федерации (Камчатский край)"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</si>
  <si>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</si>
  <si>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</si>
  <si>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</si>
  <si>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</si>
  <si>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</si>
  <si>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</si>
  <si>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 м</t>
  </si>
  <si>
    <t xml:space="preserve">КГКУ "Служба заказчика Министерства строительства и жилищной политики Камчатского края"</t>
  </si>
  <si>
    <t xml:space="preserve">Министерство здравоохранения Камчатского края</t>
  </si>
  <si>
    <t xml:space="preserve">КГКУ "Служба заказчика Министерства строительства и жилищной политики Камчатского края" </t>
  </si>
  <si>
    <t xml:space="preserve">1 083 014,15000 
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</si>
  <si>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</si>
  <si>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</si>
  <si>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</si>
  <si>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</si>
  <si>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</si>
  <si>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</si>
  <si>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182,4 кв. м</t>
  </si>
  <si>
    <t xml:space="preserve">КГКУ "Единая дирекция по строительству объекта "Камчатская краевая больница"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</si>
  <si>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</si>
  <si>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</si>
  <si>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</si>
  <si>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</si>
  <si>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</si>
  <si>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«Строительство Камчатской краевой больницы» 1 этап</t>
  </si>
  <si>
    <t xml:space="preserve">Елизовский муниципальный район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</si>
  <si>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</si>
  <si>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</si>
  <si>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13 957 945,24000 
тыс. рублей</t>
  </si>
  <si>
    <t xml:space="preserve">от 11.12.2023 
№ 41-1-1-3-075946-2023</t>
  </si>
  <si>
    <t xml:space="preserve">5.</t>
  </si>
  <si>
    <t xml:space="preserve">"Строительство Камчатской краевой больницы" 2 этап</t>
  </si>
  <si>
    <t xml:space="preserve">2025 год </t>
  </si>
  <si>
    <t xml:space="preserve">2 этап — 275 коек / 
150 посещений в смену</t>
  </si>
  <si>
    <t xml:space="preserve">12 186 945,24000 
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</si>
  <si>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</si>
  <si>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</si>
  <si>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</si>
  <si>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</si>
  <si>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347,4 кв. м</t>
  </si>
  <si>
    <t xml:space="preserve">7.</t>
  </si>
  <si>
    <t xml:space="preserve">Корпус детской краевой больницы </t>
  </si>
  <si>
    <t xml:space="preserve">26000 кв. м</t>
  </si>
  <si>
    <t xml:space="preserve">8.</t>
  </si>
  <si>
    <t xml:space="preserve">Елизовская районная больница</t>
  </si>
  <si>
    <t xml:space="preserve">2030 год</t>
  </si>
  <si>
    <t xml:space="preserve">204 коек / 
150 посещений в смену</t>
  </si>
  <si>
    <t xml:space="preserve">вновь начинаемый СМР</t>
  </si>
  <si>
    <t xml:space="preserve">9.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</si>
  <si>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</si>
  <si>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округ</t>
  </si>
  <si>
    <t xml:space="preserve">2500 кв. м</t>
  </si>
  <si>
    <t xml:space="preserve">государственная 
Камчатского края </t>
  </si>
  <si>
    <t xml:space="preserve">проектные работы</t>
  </si>
  <si>
    <t xml:space="preserve">10.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</si>
  <si>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</si>
  <si>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</si>
  <si>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2 500 кв. м</t>
  </si>
  <si>
    <t xml:space="preserve">переходящие проектные работы</t>
  </si>
  <si>
    <t xml:space="preserve">11.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</si>
  <si>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</si>
  <si>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</si>
  <si>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вновь начинаемый </t>
  </si>
  <si>
    <t xml:space="preserve">12.</t>
  </si>
  <si>
    <t xml:space="preserve">Государственная программа Камчатского края  "Развитие образования в Камчатском крае"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</si>
  <si>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</si>
  <si>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</si>
  <si>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</si>
  <si>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</si>
  <si>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</si>
  <si>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159 спальных мест</t>
  </si>
  <si>
    <t xml:space="preserve">Министерство образования Камчатского края</t>
  </si>
  <si>
    <t xml:space="preserve">510 943,51000 
тыс. рублей</t>
  </si>
  <si>
    <t xml:space="preserve">от 22.04.2024 
№ 41-1-1-3-018977-2024</t>
  </si>
  <si>
    <t xml:space="preserve">13.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</si>
  <si>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</si>
  <si>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</si>
  <si>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</si>
  <si>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</si>
  <si>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14.</t>
  </si>
  <si>
    <t xml:space="preserve">Региональный проект  «Развитие инфраструктуры образования в Камчатском крае»</t>
  </si>
  <si>
    <t xml:space="preserve">0702</t>
  </si>
  <si>
    <t xml:space="preserve">Образование.
Общее образование</t>
  </si>
  <si>
    <t xml:space="preserve">Здание. Учебный корпус МБОУ "Средняя школа № 40 по ул. Вольского микрорайона "Северо-Восток" в г. Петропавловске – Камчатском</t>
  </si>
  <si>
    <t xml:space="preserve">Развитие инфраструктуры образования в Камчатском крае</t>
  </si>
  <si>
    <t xml:space="preserve">9096,5 кв. м; 
500 мест</t>
  </si>
  <si>
    <t xml:space="preserve">1 426 222,02000 
тыс. рублей</t>
  </si>
  <si>
    <t xml:space="preserve">государственная Камчатского края</t>
  </si>
  <si>
    <t xml:space="preserve">переходящий</t>
  </si>
  <si>
    <t xml:space="preserve">от 08.02.2023
№ 41-1-1-2-005350-2023</t>
  </si>
  <si>
    <t xml:space="preserve">15.</t>
  </si>
  <si>
    <t xml:space="preserve">Государственная программа Камчатского края "Развитие культуры в Камчатском крае"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</si>
  <si>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</si>
  <si>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</si>
  <si>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</si>
  <si>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</si>
  <si>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</si>
  <si>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</si>
  <si>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чел. / 2 499,8 кв. 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</si>
  <si>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</si>
  <si>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</si>
  <si>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
</t>
  </si>
  <si>
    <t xml:space="preserve">16.</t>
  </si>
  <si>
    <t xml:space="preserve">Строительство объекта "Музей воинской славы Камчатского края"</t>
  </si>
  <si>
    <t xml:space="preserve">500 посещений / 
7 075,2 кв. м.</t>
  </si>
  <si>
    <t xml:space="preserve">3 216 764,15000 
тыс. рублей</t>
  </si>
  <si>
    <t xml:space="preserve">от 21.12.2023 
 № 41-1-1-3-079332-2023</t>
  </si>
  <si>
    <t xml:space="preserve">17.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</si>
  <si>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</si>
  <si>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</si>
  <si>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</si>
  <si>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9356,2 кв. м</t>
  </si>
  <si>
    <t xml:space="preserve">1 505 125,30000 
тыс. рублей</t>
  </si>
  <si>
    <t xml:space="preserve">от 25.09.2013  № 41-1-4-0085-13,  
от 26.09.2013  № 41-1-6-0086-13, 
от 29.06.2021 № 41-1-1-2-034657-2021
</t>
  </si>
  <si>
    <t xml:space="preserve">18.</t>
  </si>
  <si>
    <t xml:space="preserve">Государственная программа Камчатского края "Социальная поддержка граждан в Камчатском крае"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</si>
  <si>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</si>
  <si>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</si>
  <si>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</si>
  <si>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</si>
  <si>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</si>
  <si>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</si>
  <si>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</si>
  <si>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</si>
  <si>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</si>
  <si>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19.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</si>
  <si>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</si>
  <si>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</si>
  <si>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</si>
  <si>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</si>
  <si>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и вспомогательное здание по техническому обслуживанию автомобилей в 
г. Петропавловске-Камчатском, Камчатский край, г. Петропавловск-Камчатский,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</si>
  <si>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</si>
  <si>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</si>
  <si>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</si>
  <si>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</si>
  <si>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</si>
  <si>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</si>
  <si>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20.</t>
  </si>
  <si>
    <t xml:space="preserve">Государственная программа Камчатского края "Развитие экономики и внешнеэкономической деятельности Камчатского края"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</si>
  <si>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</si>
  <si>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</si>
  <si>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 
Другие общегосударственные вопросы</t>
  </si>
  <si>
    <t xml:space="preserve">Создание системы дренажной канализации на площадке перспективной застройки «микрорайон Северный»</t>
  </si>
  <si>
    <t xml:space="preserve"> Создание инфраструктуры территории опережающего развития «Камчатка»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</si>
  <si>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</si>
  <si>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2 522 п. М</t>
  </si>
  <si>
    <t xml:space="preserve">Министерство экономического развития Камчатского края</t>
  </si>
  <si>
    <t xml:space="preserve">МКУ "Служба благоустройства Петропавловск-Камчатского городского округа</t>
  </si>
  <si>
    <t xml:space="preserve">муниципальная</t>
  </si>
  <si>
    <t xml:space="preserve">21.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</si>
  <si>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</si>
  <si>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Региональный проект "Жилье"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</si>
  <si>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</si>
  <si>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</si>
  <si>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</si>
  <si>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</si>
  <si>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</si>
  <si>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приобретение</t>
  </si>
  <si>
    <t xml:space="preserve">22.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</si>
  <si>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</si>
  <si>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</si>
  <si>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</si>
  <si>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23.</t>
  </si>
  <si>
    <t xml:space="preserve">Администрация Петропавловск-Камчатского городского округа</t>
  </si>
  <si>
    <t xml:space="preserve">24.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</si>
  <si>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</si>
  <si>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</si>
  <si>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</si>
  <si>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25.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</si>
  <si>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</si>
  <si>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</si>
  <si>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26.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</si>
  <si>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</si>
  <si>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</si>
  <si>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27.</t>
  </si>
  <si>
    <t xml:space="preserve">Елизовский муниципальный район, Раздольненское сельское поселение </t>
  </si>
  <si>
    <t xml:space="preserve">Раздольненское сельское поселение </t>
  </si>
  <si>
    <t xml:space="preserve">Администрация Раздольненского сельского поселения </t>
  </si>
  <si>
    <t xml:space="preserve">28.</t>
  </si>
  <si>
    <t xml:space="preserve">Администрация Тигильского муниципального округа</t>
  </si>
  <si>
    <t xml:space="preserve">29.</t>
  </si>
  <si>
    <t xml:space="preserve">Региональный проект "Повышение устойчивости жилых домов, основных объектов и систем жизнеобеспечения" 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</si>
  <si>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</si>
  <si>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</si>
  <si>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</si>
  <si>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 
14 228,5 кв. м</t>
  </si>
  <si>
    <t xml:space="preserve">1 222 460,02000 
тыс. рублей</t>
  </si>
  <si>
    <t xml:space="preserve">от 13.05.2016  
№ 1-1-6-0011-16;  
от 14.03.2016   
№ 41-1-3-0009-16</t>
  </si>
  <si>
    <t xml:space="preserve">30.</t>
  </si>
  <si>
    <t xml:space="preserve">Переселение граждан из аварийного жилищного фонда признанного таковым до 1 января 2017 года</t>
  </si>
  <si>
    <t xml:space="preserve">Министерство строительства и жилищной политики Камчатского края </t>
  </si>
  <si>
    <t xml:space="preserve">31.</t>
  </si>
  <si>
    <t xml:space="preserve">Министерство имущественных и земельных отношений Камчатского края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</si>
  <si>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</si>
  <si>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хозяйство.  
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</si>
  <si>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договору социального найма" 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</si>
  <si>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</si>
  <si>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</si>
  <si>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</si>
  <si>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32.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</si>
  <si>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</si>
  <si>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</si>
  <si>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</si>
  <si>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</si>
  <si>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</si>
  <si>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Строительство КНС «Рыбный порт» производительностью 600 м.куб./сут. строительство напорных коллекторов от КНС «Рыбный порт» до КНС «Драмтеатр»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</si>
  <si>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</si>
  <si>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</si>
  <si>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600 м. куб / сут</t>
  </si>
  <si>
    <t xml:space="preserve">КГУП "Камчатский водоканал"</t>
  </si>
  <si>
    <t xml:space="preserve">Министерство жилищно-коммунального хозяйства  и энергетики Камчатского края </t>
  </si>
  <si>
    <t xml:space="preserve">КГУП  "Камчатский водоканал"</t>
  </si>
  <si>
    <t xml:space="preserve">126 000,00000 
тыс. рублей</t>
  </si>
  <si>
    <t xml:space="preserve">33.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</si>
  <si>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</si>
  <si>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221 310,00000
тыс. рублей</t>
  </si>
  <si>
    <t xml:space="preserve">переходящий (СМР)</t>
  </si>
  <si>
    <t xml:space="preserve">от 10.12.2020 
№ 41-1-1-2-063188-2020</t>
  </si>
  <si>
    <t xml:space="preserve">34.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</si>
  <si>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</t>
  </si>
  <si>
    <t xml:space="preserve">150  м. куб / сут</t>
  </si>
  <si>
    <t xml:space="preserve">35.</t>
  </si>
  <si>
    <t xml:space="preserve">Региональный проект «Обеспечение модернизации, реконструкции и строительства объектов систем энерго-, теплоснабжения»</t>
  </si>
  <si>
    <t xml:space="preserve">Реконструкция  с переводом на газ котельной № 20 (ул.Деркачева) с передачей нагрузок котельной №10</t>
  </si>
  <si>
    <t xml:space="preserve">Обеспечение модернизации, реконструкции и строительства объектов систем энерго-, теплоснабжения</t>
  </si>
  <si>
    <t xml:space="preserve">15,3 Гкал / час</t>
  </si>
  <si>
    <t xml:space="preserve">560 451,97380 
тыс. рублей</t>
  </si>
  <si>
    <t xml:space="preserve">от 28.06.2022 № 41-1-1-3-041607-2022;
от 19.10.2022 № 41-1-1-2-073756-2022 </t>
  </si>
  <si>
    <t xml:space="preserve">36.</t>
  </si>
  <si>
    <t xml:space="preserve">Ргиональный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</si>
  <si>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</si>
  <si>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экономика.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</si>
  <si>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</si>
  <si>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</si>
  <si>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 / год</t>
  </si>
  <si>
    <t xml:space="preserve">13 422 826,32218 
тыс. рублей</t>
  </si>
  <si>
    <t xml:space="preserve">от 22.12.2023 
№ 41-1-1-3-080447-2023</t>
  </si>
  <si>
    <t xml:space="preserve">37.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</si>
  <si>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</si>
  <si>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</si>
  <si>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3 500 м. куб / сут</t>
  </si>
  <si>
    <t xml:space="preserve">разработка проектной документации</t>
  </si>
  <si>
    <t xml:space="preserve">38.</t>
  </si>
  <si>
    <t xml:space="preserve">Строительство КНС -1/1Е, со строительством сетей водоотведения по ул. Береговой, Октябрьской, Мирная</t>
  </si>
  <si>
    <t xml:space="preserve">39.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</si>
  <si>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</si>
  <si>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8 000 м. куб / сут</t>
  </si>
  <si>
    <t xml:space="preserve">813 263,69000 
тыс. рублей</t>
  </si>
  <si>
    <t xml:space="preserve">от 18.03.2024 № 41-1-1-3-011418-2024</t>
  </si>
  <si>
    <t xml:space="preserve">40.</t>
  </si>
  <si>
    <t xml:space="preserve">Строительство КНС "Заречная" производительностью 3500 м3/сутки со строительством напорных коллекторов Д-200  в г. Елизово</t>
  </si>
  <si>
    <t xml:space="preserve">41.</t>
  </si>
  <si>
    <t xml:space="preserve">Реконструкция КОС-29 км (район "Аэропорт") (проектные работы)</t>
  </si>
  <si>
    <t xml:space="preserve">10 000 м. куб / сут</t>
  </si>
  <si>
    <t xml:space="preserve">переходящий (разработка проектной документации)</t>
  </si>
  <si>
    <t xml:space="preserve">42.</t>
  </si>
  <si>
    <t xml:space="preserve">Реконструкция КОС-29 км (район "Аэропорт") </t>
  </si>
  <si>
    <t xml:space="preserve">43.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</si>
  <si>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</t>
  </si>
  <si>
    <t xml:space="preserve">11 500 м. куб / сут</t>
  </si>
  <si>
    <t xml:space="preserve">599 545,85000 
тыс. рублей</t>
  </si>
  <si>
    <t xml:space="preserve">от 28.08.2023 № 41-1-1-3-050835-2023 </t>
  </si>
  <si>
    <t xml:space="preserve">44.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</si>
  <si>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</t>
  </si>
  <si>
    <t xml:space="preserve">16 500 м. куб / сут</t>
  </si>
  <si>
    <t xml:space="preserve">958 785,41000 
тыс. рублей</t>
  </si>
  <si>
    <t xml:space="preserve">от 03.10.2023 
№ 41-1-1-3-059236-2023 </t>
  </si>
  <si>
    <t xml:space="preserve">45.</t>
  </si>
  <si>
    <t xml:space="preserve">Реконструкция канализационных очистных сооружений "Чавыча" г. Петропавловск-Камчатский </t>
  </si>
  <si>
    <t xml:space="preserve">38 000 м. куб / сут</t>
  </si>
  <si>
    <t xml:space="preserve">46.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</si>
  <si>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</si>
  <si>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47.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</si>
  <si>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</si>
  <si>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48.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</si>
  <si>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</si>
  <si>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7 487,07 м. куб / сут</t>
  </si>
  <si>
    <t xml:space="preserve">319 763,60000 
тыс. рублей</t>
  </si>
  <si>
    <t xml:space="preserve">от 15.06.2022 
№ 41-1-1-2-037934-2022 </t>
  </si>
  <si>
    <t xml:space="preserve">49.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</si>
  <si>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</si>
  <si>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 150 м. куб / сут</t>
  </si>
  <si>
    <t xml:space="preserve">50.</t>
  </si>
  <si>
    <t xml:space="preserve">Строительство КНС «Драмтеатр» производительностью 1000 м.куб./сут., строительство мостового перехода через протоку, соединяющую оз. Култучное и Авачинскую губу (проектные работы)</t>
  </si>
  <si>
    <t xml:space="preserve"> 1 000 м. куб / сут</t>
  </si>
  <si>
    <t xml:space="preserve">51.</t>
  </si>
  <si>
    <t xml:space="preserve">Жилищно-коммунальное хозяйство. 
Коммунальное хозяйство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</si>
  <si>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</si>
  <si>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2 этап – 
300 м куб / сут</t>
  </si>
  <si>
    <t xml:space="preserve">941 208,35000 
тыс. рублей</t>
  </si>
  <si>
    <t xml:space="preserve">от 07.12.2023 
№ 41-1-1-3-074807-2023</t>
  </si>
  <si>
    <t xml:space="preserve">52.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</si>
  <si>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</si>
  <si>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</si>
  <si>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 м</t>
  </si>
  <si>
    <t xml:space="preserve">252 632,60000 
тыс. рублей</t>
  </si>
  <si>
    <t xml:space="preserve">от 01.12.2022 
№ 41-1-1-2-084253-2022</t>
  </si>
  <si>
    <t xml:space="preserve">53.</t>
  </si>
  <si>
    <t xml:space="preserve">Региональный проект «Модернизация коммунальной инфраструктуры»</t>
  </si>
  <si>
    <t xml:space="preserve">Реконструкция напорного коллектора Д-700</t>
  </si>
  <si>
    <t xml:space="preserve">Модернизация коммунальной инфраструктуры</t>
  </si>
  <si>
    <t xml:space="preserve">2023 год</t>
  </si>
  <si>
    <t xml:space="preserve">4291,55 м</t>
  </si>
  <si>
    <t xml:space="preserve">Министерство ЖКХ и энергетики Камчатского края </t>
  </si>
  <si>
    <t xml:space="preserve">885 947,08000
тыс. рублей</t>
  </si>
  <si>
    <t xml:space="preserve">от 06.02.2023 
№ 41-1-1-3-005073-2023</t>
  </si>
  <si>
    <t xml:space="preserve">54.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</si>
  <si>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</si>
  <si>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3500 м.куб./сут.</t>
  </si>
  <si>
    <t xml:space="preserve">175 100,00000 
тыс. рублей</t>
  </si>
  <si>
    <t xml:space="preserve">55.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</si>
  <si>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</si>
  <si>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2022 год</t>
  </si>
  <si>
    <t xml:space="preserve">1000 м.куб./сут.</t>
  </si>
  <si>
    <t xml:space="preserve">811663,58000
тыс. рублей</t>
  </si>
  <si>
    <t xml:space="preserve">от 12.05.2022 
№ 41-1-1-3-028782-2022</t>
  </si>
  <si>
    <t xml:space="preserve">56.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</si>
  <si>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</si>
  <si>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м.куб./сут.</t>
  </si>
  <si>
    <t xml:space="preserve">МКУ "Управление капитального строительства и ремонта"</t>
  </si>
  <si>
    <t xml:space="preserve">207 756,05728 
тыс. рублей</t>
  </si>
  <si>
    <t xml:space="preserve">от 12.04.2023 
№ 41-1-1-2-018415-2023 </t>
  </si>
  <si>
    <t xml:space="preserve">57.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</si>
  <si>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</si>
  <si>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</si>
  <si>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2 748 м</t>
  </si>
  <si>
    <t xml:space="preserve">Министерство ЖКХ и энергетики Камчатского края</t>
  </si>
  <si>
    <t xml:space="preserve">66 062,52000 
тыс. рублей</t>
  </si>
  <si>
    <t xml:space="preserve">58.</t>
  </si>
  <si>
    <t xml:space="preserve">Региональный проект "Обеспечение модернизации, реконструкции и строительства объектов систем энерго-, теплоснабжения"</t>
  </si>
  <si>
    <t xml:space="preserve">Техническое перевооружение котельной жилого района «Приморский», установленной тепловой мощностью 44,8 ГКал/ч по адресу ул. Приморская д.19, с переводом на природный газ (проектные работы)</t>
  </si>
  <si>
    <t xml:space="preserve">Региональный проект «Обеспечение модернизации, реконструкции и строительства объектов систем энерго-, теплоснабжения»
</t>
  </si>
  <si>
    <t xml:space="preserve">44,8 Гкал/ч</t>
  </si>
  <si>
    <t xml:space="preserve">Администрация Вилючинского городского округа</t>
  </si>
  <si>
    <t xml:space="preserve">59.</t>
  </si>
  <si>
    <t xml:space="preserve">Техническое перевооружение котельной жилого района «Рыбачий», установленной тепловой мощностью 56,0 ГКал/ч по адресу ул. Вилкова д.5, с переводом на природный газ (проектные работы)</t>
  </si>
  <si>
    <t xml:space="preserve">56,0 Гкал/ч</t>
  </si>
  <si>
    <t xml:space="preserve">60.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</si>
  <si>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</si>
  <si>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</si>
  <si>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Региональный проект "Обновление парка транспортных средств организаций водного транспорта"</t>
  </si>
  <si>
    <t xml:space="preserve">0408</t>
  </si>
  <si>
    <t xml:space="preserve">Национальная экономика.
Транспорт</t>
  </si>
  <si>
    <t xml:space="preserve">Строительство грузовой баржи грузоподъемностью 40 тонн</t>
  </si>
  <si>
    <t xml:space="preserve">Обновление парка транспортных средств организаций водного транспорта</t>
  </si>
  <si>
    <t xml:space="preserve">1 тыс. тонн / год</t>
  </si>
  <si>
    <t xml:space="preserve">100 000,00000 
тыс. рублей</t>
  </si>
  <si>
    <t xml:space="preserve">61.</t>
  </si>
  <si>
    <t xml:space="preserve">Региональный проект "Создание номерного фонда, инфраструктуры и новых точек притяжения"</t>
  </si>
  <si>
    <t xml:space="preserve">0409</t>
  </si>
  <si>
    <t xml:space="preserve">Национальная экономика.
Дорожное хозяйство (дорожные фонды)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</si>
  <si>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</si>
  <si>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</si>
  <si>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</si>
  <si>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"Управление автомобильных дорог Камчатского края"</t>
  </si>
  <si>
    <t xml:space="preserve">8 269 542,15600 
тыс. рублей</t>
  </si>
  <si>
    <t xml:space="preserve">от 17.12.2021 
№ 41-1-1-3-078735-2021 </t>
  </si>
  <si>
    <t xml:space="preserve">62.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</si>
  <si>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</si>
  <si>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</si>
  <si>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</si>
  <si>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</si>
  <si>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
тыс. рублей</t>
  </si>
  <si>
    <t xml:space="preserve">от 26.11.2018 
№ 41-1-1-3-005550-2018, 
от 10.07.2023 
№ 41-1-1-2-039300-2023 </t>
  </si>
  <si>
    <t xml:space="preserve">63.</t>
  </si>
  <si>
    <t xml:space="preserve">Национальная экономика. 
Дорожное хозяйство (дорожные фонды)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</si>
  <si>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</si>
  <si>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</si>
  <si>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«Служба автомобильных дорог Петропавловск-Камчатского городского округа»</t>
  </si>
  <si>
    <t xml:space="preserve">224 051,67374 
тыс. рублей</t>
  </si>
  <si>
    <t xml:space="preserve">от 26.12.2020 
№ 41-1-1-3-068143-2020</t>
  </si>
  <si>
    <t xml:space="preserve">64.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</si>
  <si>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</si>
  <si>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</si>
  <si>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
тыс. рублей</t>
  </si>
  <si>
    <t xml:space="preserve">от 22.07.2022 
№ 41-1-1-2-049246-2022 </t>
  </si>
  <si>
    <t xml:space="preserve">65.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</si>
  <si>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 шоссе до ул. Солнечная в г. Петропавловске-Камчатском»</t>
  </si>
  <si>
    <t xml:space="preserve">7,59 км</t>
  </si>
  <si>
    <t xml:space="preserve">4 350 652,99000 
тыс. рублей</t>
  </si>
  <si>
    <t xml:space="preserve">от 28.02.2023 
№ 1-1-2-008908-2023</t>
  </si>
  <si>
    <t xml:space="preserve">66.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</si>
  <si>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</si>
  <si>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0,05 км</t>
  </si>
  <si>
    <t xml:space="preserve">137 520,81000 
тыс. рублей</t>
  </si>
  <si>
    <t xml:space="preserve">67.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</si>
  <si>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</si>
  <si>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</si>
  <si>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
тыс. рублей</t>
  </si>
  <si>
    <t xml:space="preserve">68.</t>
  </si>
  <si>
    <t xml:space="preserve">Реконструкция автомобильной дороги "Второе Садовое кольцо"</t>
  </si>
  <si>
    <t xml:space="preserve">1,5 км</t>
  </si>
  <si>
    <t xml:space="preserve">КГКУ «Управление автомобильных дорог Камчатского края»</t>
  </si>
  <si>
    <t xml:space="preserve">47 169,66000 
тыс. рублей</t>
  </si>
  <si>
    <t xml:space="preserve">69.</t>
  </si>
  <si>
    <t xml:space="preserve">Строительство примыкания к автомобильной дороге по ул. Ломоносова от микрорайона «Северный»</t>
  </si>
  <si>
    <t xml:space="preserve">0,078 км</t>
  </si>
  <si>
    <t xml:space="preserve">113 447,20000 
тыс. рублей  </t>
  </si>
  <si>
    <t xml:space="preserve">70.</t>
  </si>
  <si>
    <t xml:space="preserve">Строительство автопассажирского парома</t>
  </si>
  <si>
    <t xml:space="preserve">50 пасс. / 
7 автомобилей</t>
  </si>
  <si>
    <t xml:space="preserve">493 200,00000 
тыс. рублей</t>
  </si>
  <si>
    <t xml:space="preserve">71.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</si>
  <si>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</si>
  <si>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</si>
  <si>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</si>
  <si>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 чел / сутки</t>
  </si>
  <si>
    <t xml:space="preserve">555 926,45000 
тыс. рублей</t>
  </si>
  <si>
    <t xml:space="preserve">от 01.03.2024 
№ 41-1-1-3-008596-2024</t>
  </si>
  <si>
    <t xml:space="preserve">72.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</si>
  <si>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</si>
  <si>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</si>
  <si>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Региональный проект "Инвестиционные мероприятия в сфере проектирования и строительства гидротехнических сооружений инженерной защиты и берегоукрепления"</t>
  </si>
  <si>
    <t xml:space="preserve">0406</t>
  </si>
  <si>
    <t xml:space="preserve">Национальная экономика. 
Водное хозяйство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</si>
  <si>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
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</si>
  <si>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</si>
  <si>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</si>
  <si>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5 000 п. м</t>
  </si>
  <si>
    <t xml:space="preserve">504 125,88000 
тыс. рублей</t>
  </si>
  <si>
    <t xml:space="preserve">от 17.11.2023 
№ 41-1-1-1-069443-2023; 
от 07.05.2024 
№ 41-1-1-2-021842-2024</t>
  </si>
  <si>
    <t xml:space="preserve">73.</t>
  </si>
  <si>
    <t xml:space="preserve">Строительство берегоукрепительного сооружения в районе с. Долиновка Мильковского муниципального района</t>
  </si>
  <si>
    <t xml:space="preserve">Мильковский муниципальный округ, село Долиновка</t>
  </si>
  <si>
    <t xml:space="preserve">910  п. м</t>
  </si>
  <si>
    <t xml:space="preserve">647 186,69000 
тыс. рублей</t>
  </si>
  <si>
    <t xml:space="preserve">от 06.05.2024 
№ 41-1-1-3-021605-2024</t>
  </si>
  <si>
    <t xml:space="preserve">74.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</si>
  <si>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</si>
  <si>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село Мильково</t>
  </si>
  <si>
    <t xml:space="preserve">4 463 п. м</t>
  </si>
  <si>
    <t xml:space="preserve">270 000,00000 
тыс. рублей</t>
  </si>
  <si>
    <t xml:space="preserve">75.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</si>
  <si>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</si>
  <si>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76.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</si>
  <si>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</si>
  <si>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</si>
  <si>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</si>
  <si>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</si>
  <si>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</si>
  <si>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"Пожарное депо на 2 выезда" в п. Озерновский</t>
  </si>
  <si>
    <t xml:space="preserve">Усть-Большерецкий муниципальный округ, Озерновское городское поселение</t>
  </si>
  <si>
    <t xml:space="preserve">Инвестиционные мероприятия в сфере пожарной безопасности</t>
  </si>
  <si>
    <t xml:space="preserve">площадь застройки 
533,88 кв. 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</si>
  <si>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</si>
  <si>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</si>
  <si>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94 554,37100 
тыс. рублей</t>
  </si>
  <si>
    <t xml:space="preserve">от 11.04.2018 
№ 41-1-1-3-0020-18; 
от 14.03.2019 
№ 41-1-0048-19</t>
  </si>
  <si>
    <t xml:space="preserve">77.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</si>
  <si>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</si>
  <si>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поселение, поселок Светлый.</t>
  </si>
  <si>
    <t xml:space="preserve">Инвестиционные мероприятия в области пожарной безопасности
</t>
  </si>
  <si>
    <t xml:space="preserve">78.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</si>
  <si>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</si>
  <si>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 куб</t>
  </si>
  <si>
    <t xml:space="preserve">24 880,86400
тыс. рублей</t>
  </si>
  <si>
    <t xml:space="preserve">от 23.08.2024 
№ 41-1-1-2-048794-2024</t>
  </si>
  <si>
    <t xml:space="preserve">79.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</si>
  <si>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</si>
  <si>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Региональный проект "Экономика замкнутого цикла"</t>
  </si>
  <si>
    <t xml:space="preserve">0605</t>
  </si>
  <si>
    <t xml:space="preserve">Охрана окружающей среды. 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</si>
  <si>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</si>
  <si>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"поселок Палана"</t>
  </si>
  <si>
    <t xml:space="preserve">Экономика замкнутого цикла</t>
  </si>
  <si>
    <t xml:space="preserve">вместимость полигона ТКО – 605 тыс. м куб 
(105 тыс. тонн)</t>
  </si>
  <si>
    <t xml:space="preserve">Городской округ "посёлок Палана"</t>
  </si>
  <si>
    <t xml:space="preserve">Администрация городского округа "поселок Палана"</t>
  </si>
  <si>
    <t xml:space="preserve">80.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</si>
  <si>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</si>
  <si>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бюджетные инвестиции иным юридическим лицам в объекты капитального строительства</t>
  </si>
  <si>
    <t xml:space="preserve">100 000 тонн / год</t>
  </si>
  <si>
    <t xml:space="preserve">АО "Спецтранс"</t>
  </si>
  <si>
    <t xml:space="preserve">81.</t>
  </si>
  <si>
    <t xml:space="preserve">Строительство мусороперегрузочной станции в с. Мильково Мильковского муниципального округа Камчатского края</t>
  </si>
  <si>
    <t xml:space="preserve">Мильковский муниципальный округ</t>
  </si>
  <si>
    <t xml:space="preserve">3 200 тонн / год</t>
  </si>
  <si>
    <t xml:space="preserve">82.</t>
  </si>
  <si>
    <t xml:space="preserve">Строительство мусороперегрузочной станции в п. Усть-Большерецк Усть-Большерецкого муниципального района Камчатского края </t>
  </si>
  <si>
    <t xml:space="preserve">2 500 тонн / год</t>
  </si>
  <si>
    <t xml:space="preserve">83.</t>
  </si>
  <si>
    <t xml:space="preserve">Строительство пункта временного накопления твердых коммунальных отходов в с. Никольское Алеутского муниципального округа Камчатского края (проектные работы)</t>
  </si>
  <si>
    <t xml:space="preserve">84.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</si>
  <si>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</si>
  <si>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</si>
  <si>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Общегосударственные вопросы.
Другие общегосударственные вопросы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</si>
  <si>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</si>
  <si>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</si>
  <si>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</si>
  <si>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85.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</si>
  <si>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</si>
  <si>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</si>
  <si>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"Современный облик сельских территорий"</t>
  </si>
  <si>
    <t xml:space="preserve">Учебный корпус МБОУ "Елизовская средняя школа №1 им.М.В. Ломоносова"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</si>
  <si>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</si>
  <si>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</si>
  <si>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</si>
  <si>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</si>
  <si>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1 270 425,81940
тыс. рублей</t>
  </si>
  <si>
    <t xml:space="preserve">от 21.12.2021 
№ 41-1-1-3-080210-2021 </t>
  </si>
  <si>
    <t xml:space="preserve">86.</t>
  </si>
  <si>
    <t xml:space="preserve">1101</t>
  </si>
  <si>
    <t xml:space="preserve">Физическая культура и спорт.
Физическая культура</t>
  </si>
  <si>
    <t xml:space="preserve">Строительство "Ледовый дворец в г. Елизово"</t>
  </si>
  <si>
    <t xml:space="preserve">пропускная способность в сутки, будние дни — 490 человек;
пропускная способность в сутки, выходные и праздничные дни — 1 120 человек</t>
  </si>
  <si>
    <t xml:space="preserve">1 087 619,06000  
тыс. рублей</t>
  </si>
  <si>
    <t xml:space="preserve">от 19.10.2022 
№ 41-1-1-2-073750-2022</t>
  </si>
  <si>
    <t xml:space="preserve">87.</t>
  </si>
  <si>
    <t xml:space="preserve">Строительство спортивного зала в п. Ключи Усть-Камчатского муниципального района</t>
  </si>
  <si>
    <t xml:space="preserve">единовременная пропускная способность 49 человек</t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</si>
  <si>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</si>
  <si>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</si>
  <si>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</si>
  <si>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88.</t>
  </si>
  <si>
    <t xml:space="preserve">Региональный проект "Развитие транспортной инфраструктуры на сельских территориях"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</si>
  <si>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</si>
  <si>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</si>
  <si>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</si>
  <si>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</si>
  <si>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от 16.11.2022 
№ 41-1-1-3-079967-2022</t>
  </si>
  <si>
    <t xml:space="preserve">89.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</si>
</sst>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#,##0.00"/>
    <numFmt numFmtId="172" formatCode="0.0000"/>
    <numFmt numFmtId="173" formatCode="#,##0.00000;\-#,##0.00000"/>
    <numFmt numFmtId="174" formatCode="0.00"/>
  </numFmts>
  <fonts count="22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0"/>
      <color rgb="FF333333"/>
      <name val="Times New Roman"/>
      <family val="1"/>
      <charset val="1"/>
    </font>
    <font>
      <sz val="10"/>
      <color rgb="FF333333"/>
      <name val="Times New Roman"/>
      <family val="1"/>
      <charset val="204"/>
    </font>
    <font>
      <sz val="10"/>
      <color theme="7" tint="0.3994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Финансовый 2" xfId="24"/>
    <cellStyle name="Финансовый 3" xfId="25"/>
  </cellStyles>
  <dxfs count="2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L1048576"/>
  <sheetViews>
    <sheetView showFormulas="false" showGridLines="true" showRowColHeaders="true" showZeros="true" rightToLeft="false" tabSelected="true" showOutlineSymbols="true" defaultGridColor="true" view="pageBreakPreview" topLeftCell="A1" colorId="64" zoomScale="29" zoomScaleNormal="23" zoomScalePageLayoutView="29" workbookViewId="0">
      <selection pane="topLeft" activeCell="AO1" activeCellId="0" sqref="AO1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39.57"/>
    <col collapsed="false" customWidth="true" hidden="false" outlineLevel="0" max="4" min="3" style="1" width="19.42"/>
    <col collapsed="false" customWidth="true" hidden="false" outlineLevel="0" max="5" min="5" style="1" width="8.86"/>
    <col collapsed="false" customWidth="true" hidden="false" outlineLevel="0" max="6" min="6" style="1" width="19.42"/>
    <col collapsed="false" customWidth="true" hidden="false" outlineLevel="0" max="7" min="7" style="1" width="30.71"/>
    <col collapsed="false" customWidth="true" hidden="false" outlineLevel="0" max="8" min="8" style="1" width="20.57"/>
    <col collapsed="false" customWidth="true" hidden="false" outlineLevel="0" max="9" min="9" style="1" width="17.29"/>
    <col collapsed="false" customWidth="true" hidden="false" outlineLevel="0" max="12" min="10" style="1" width="17.86"/>
    <col collapsed="false" customWidth="true" hidden="false" outlineLevel="0" max="13" min="13" style="1" width="17.42"/>
    <col collapsed="false" customWidth="true" hidden="false" outlineLevel="0" max="14" min="14" style="1" width="16.43"/>
    <col collapsed="false" customWidth="true" hidden="false" outlineLevel="0" max="15" min="15" style="1" width="17.42"/>
    <col collapsed="false" customWidth="true" hidden="false" outlineLevel="0" max="16" min="16" style="1" width="16.71"/>
    <col collapsed="false" customWidth="true" hidden="false" outlineLevel="0" max="17" min="17" style="1" width="16.43"/>
    <col collapsed="false" customWidth="true" hidden="false" outlineLevel="0" max="18" min="18" style="1" width="16"/>
    <col collapsed="false" customWidth="true" hidden="false" outlineLevel="0" max="19" min="19" style="1" width="15.57"/>
    <col collapsed="false" customWidth="true" hidden="false" outlineLevel="0" max="20" min="20" style="1" width="14.42"/>
    <col collapsed="false" customWidth="true" hidden="false" outlineLevel="0" max="21" min="21" style="1" width="17.29"/>
    <col collapsed="false" customWidth="true" hidden="false" outlineLevel="0" max="22" min="22" style="1" width="16"/>
    <col collapsed="false" customWidth="true" hidden="false" outlineLevel="0" max="23" min="23" style="1" width="16.57"/>
    <col collapsed="false" customWidth="true" hidden="false" outlineLevel="0" max="24" min="24" style="1" width="15.85"/>
    <col collapsed="false" customWidth="true" hidden="false" outlineLevel="0" max="25" min="25" style="1" width="14.57"/>
    <col collapsed="false" customWidth="true" hidden="false" outlineLevel="0" max="26" min="26" style="1" width="12"/>
    <col collapsed="false" customWidth="true" hidden="false" outlineLevel="0" max="27" min="27" style="1" width="13.15"/>
    <col collapsed="false" customWidth="true" hidden="false" outlineLevel="0" max="28" min="28" style="1" width="15.85"/>
    <col collapsed="false" customWidth="true" hidden="false" outlineLevel="0" max="29" min="29" style="1" width="15.29"/>
    <col collapsed="false" customWidth="true" hidden="false" outlineLevel="0" max="30" min="30" style="1" width="17.29"/>
    <col collapsed="false" customWidth="true" hidden="false" outlineLevel="0" max="31" min="31" style="1" width="16.29"/>
    <col collapsed="false" customWidth="true" hidden="false" outlineLevel="0" max="32" min="32" style="1" width="17.42"/>
    <col collapsed="false" customWidth="true" hidden="false" outlineLevel="0" max="33" min="33" style="1" width="15.57"/>
    <col collapsed="false" customWidth="true" hidden="false" outlineLevel="0" max="34" min="34" style="1" width="14.42"/>
    <col collapsed="false" customWidth="true" hidden="false" outlineLevel="0" max="35" min="35" style="1" width="16"/>
    <col collapsed="false" customWidth="true" hidden="false" outlineLevel="0" max="36" min="36" style="1" width="13.86"/>
    <col collapsed="false" customWidth="true" hidden="false" outlineLevel="0" max="37" min="37" style="1" width="14.14"/>
    <col collapsed="false" customWidth="true" hidden="false" outlineLevel="0" max="38" min="38" style="1" width="19.57"/>
    <col collapsed="false" customWidth="true" hidden="false" outlineLevel="0" max="39" min="39" style="1" width="16.43"/>
    <col collapsed="false" customWidth="true" hidden="false" outlineLevel="0" max="40" min="40" style="1" width="15.71"/>
    <col collapsed="false" customWidth="true" hidden="false" outlineLevel="0" max="41" min="41" style="1" width="24.42"/>
    <col collapsed="false" customWidth="true" hidden="false" outlineLevel="0" max="42" min="42" style="1" width="21.57"/>
    <col collapsed="false" customWidth="true" hidden="false" outlineLevel="0" max="43" min="43" style="1" width="23.71"/>
    <col collapsed="false" customWidth="true" hidden="false" outlineLevel="0" max="44" min="44" style="1" width="19.29"/>
    <col collapsed="false" customWidth="true" hidden="false" outlineLevel="0" max="45" min="45" style="1" width="19.57"/>
    <col collapsed="false" customWidth="true" hidden="false" outlineLevel="0" max="46" min="46" style="1" width="28.71"/>
    <col collapsed="false" customWidth="true" hidden="false" outlineLevel="0" max="47" min="47" style="1" width="20.29"/>
    <col collapsed="false" customWidth="true" hidden="false" outlineLevel="0" max="48" min="48" style="1" width="15.71"/>
    <col collapsed="false" customWidth="true" hidden="false" outlineLevel="0" max="49" min="49" style="1" width="14.29"/>
    <col collapsed="false" customWidth="true" hidden="false" outlineLevel="0" max="50" min="50" style="1" width="22.71"/>
    <col collapsed="false" customWidth="false" hidden="false" outlineLevel="0" max="16374" min="51" style="1" width="8.71"/>
    <col collapsed="false" customWidth="true" hidden="false" outlineLevel="0" max="16384" min="16375" style="1" width="11.57"/>
  </cols>
  <sheetData>
    <row r="1" s="2" customFormat="true" ht="83.25" hidden="false" customHeight="true" outlineLevel="0" collapsed="false">
      <c r="AU1" s="3" t="s">
        <v>0</v>
      </c>
      <c r="AV1" s="3"/>
      <c r="AW1" s="3"/>
      <c r="AX1" s="3"/>
    </row>
    <row r="2" s="6" customFormat="true" ht="85.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3"/>
      <c r="AS2" s="3"/>
      <c r="AT2" s="3"/>
      <c r="AU2" s="3" t="s">
        <v>1</v>
      </c>
      <c r="AV2" s="3"/>
      <c r="AW2" s="3"/>
      <c r="AX2" s="3"/>
    </row>
    <row r="3" customFormat="false" ht="33.75" hidden="false" customHeight="tru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</row>
    <row r="4" customFormat="false" ht="28.5" hidden="false" customHeight="true" outlineLevel="0" collapsed="false">
      <c r="A4" s="10"/>
      <c r="B4" s="11"/>
      <c r="C4" s="12"/>
      <c r="D4" s="12"/>
      <c r="E4" s="12"/>
      <c r="F4" s="12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2"/>
      <c r="AF4" s="12"/>
      <c r="AG4" s="13"/>
      <c r="AH4" s="13"/>
      <c r="AI4" s="13"/>
      <c r="AJ4" s="13"/>
      <c r="AK4" s="13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</row>
    <row r="5" customFormat="false" ht="43.5" hidden="false" customHeight="true" outlineLevel="0" collapsed="false">
      <c r="A5" s="14" t="s">
        <v>3</v>
      </c>
      <c r="B5" s="14" t="s">
        <v>4</v>
      </c>
      <c r="C5" s="14" t="s">
        <v>5</v>
      </c>
      <c r="D5" s="14" t="s">
        <v>6</v>
      </c>
      <c r="E5" s="14" t="s">
        <v>7</v>
      </c>
      <c r="F5" s="14"/>
      <c r="G5" s="15" t="s">
        <v>8</v>
      </c>
      <c r="H5" s="14" t="s">
        <v>9</v>
      </c>
      <c r="I5" s="14" t="s">
        <v>10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 t="s">
        <v>11</v>
      </c>
      <c r="AM5" s="14" t="s">
        <v>12</v>
      </c>
      <c r="AN5" s="14" t="s">
        <v>13</v>
      </c>
      <c r="AO5" s="14" t="s">
        <v>14</v>
      </c>
      <c r="AP5" s="14" t="s">
        <v>15</v>
      </c>
      <c r="AQ5" s="14" t="s">
        <v>16</v>
      </c>
      <c r="AR5" s="14" t="s">
        <v>17</v>
      </c>
      <c r="AS5" s="14" t="s">
        <v>18</v>
      </c>
      <c r="AT5" s="14" t="s">
        <v>19</v>
      </c>
      <c r="AU5" s="14" t="s">
        <v>20</v>
      </c>
      <c r="AV5" s="14" t="s">
        <v>21</v>
      </c>
      <c r="AW5" s="14" t="s">
        <v>22</v>
      </c>
      <c r="AX5" s="14" t="s">
        <v>23</v>
      </c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</row>
    <row r="6" customFormat="false" ht="31.5" hidden="false" customHeight="true" outlineLevel="0" collapsed="false">
      <c r="A6" s="14"/>
      <c r="B6" s="14"/>
      <c r="C6" s="14"/>
      <c r="D6" s="14"/>
      <c r="E6" s="14"/>
      <c r="F6" s="14"/>
      <c r="G6" s="15"/>
      <c r="H6" s="15"/>
      <c r="I6" s="14" t="s">
        <v>24</v>
      </c>
      <c r="J6" s="14" t="s">
        <v>25</v>
      </c>
      <c r="K6" s="14"/>
      <c r="L6" s="14"/>
      <c r="M6" s="14"/>
      <c r="N6" s="14"/>
      <c r="O6" s="14"/>
      <c r="P6" s="14" t="s">
        <v>26</v>
      </c>
      <c r="Q6" s="14"/>
      <c r="R6" s="14"/>
      <c r="S6" s="14"/>
      <c r="T6" s="14"/>
      <c r="U6" s="14"/>
      <c r="V6" s="14" t="s">
        <v>27</v>
      </c>
      <c r="W6" s="14"/>
      <c r="X6" s="14"/>
      <c r="Y6" s="14"/>
      <c r="Z6" s="14"/>
      <c r="AA6" s="14"/>
      <c r="AB6" s="14" t="s">
        <v>28</v>
      </c>
      <c r="AC6" s="14"/>
      <c r="AD6" s="14"/>
      <c r="AE6" s="14"/>
      <c r="AF6" s="14"/>
      <c r="AG6" s="14" t="s">
        <v>29</v>
      </c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</row>
    <row r="7" customFormat="false" ht="32.25" hidden="false" customHeight="true" outlineLevel="0" collapsed="false">
      <c r="A7" s="14"/>
      <c r="B7" s="14"/>
      <c r="C7" s="14"/>
      <c r="D7" s="14"/>
      <c r="E7" s="14" t="s">
        <v>30</v>
      </c>
      <c r="F7" s="14" t="s">
        <v>31</v>
      </c>
      <c r="G7" s="15"/>
      <c r="H7" s="15"/>
      <c r="I7" s="15"/>
      <c r="J7" s="16" t="s">
        <v>32</v>
      </c>
      <c r="K7" s="14" t="s">
        <v>33</v>
      </c>
      <c r="L7" s="14" t="s">
        <v>34</v>
      </c>
      <c r="M7" s="14" t="s">
        <v>35</v>
      </c>
      <c r="N7" s="14" t="s">
        <v>36</v>
      </c>
      <c r="O7" s="14" t="s">
        <v>37</v>
      </c>
      <c r="P7" s="16" t="s">
        <v>32</v>
      </c>
      <c r="Q7" s="14" t="s">
        <v>33</v>
      </c>
      <c r="R7" s="14" t="s">
        <v>34</v>
      </c>
      <c r="S7" s="14" t="s">
        <v>35</v>
      </c>
      <c r="T7" s="14" t="s">
        <v>36</v>
      </c>
      <c r="U7" s="14" t="s">
        <v>37</v>
      </c>
      <c r="V7" s="16" t="s">
        <v>32</v>
      </c>
      <c r="W7" s="14" t="s">
        <v>33</v>
      </c>
      <c r="X7" s="14" t="s">
        <v>34</v>
      </c>
      <c r="Y7" s="14" t="s">
        <v>35</v>
      </c>
      <c r="Z7" s="14" t="s">
        <v>36</v>
      </c>
      <c r="AA7" s="14" t="s">
        <v>37</v>
      </c>
      <c r="AB7" s="16" t="s">
        <v>32</v>
      </c>
      <c r="AC7" s="14" t="s">
        <v>33</v>
      </c>
      <c r="AD7" s="14" t="s">
        <v>34</v>
      </c>
      <c r="AE7" s="14" t="s">
        <v>35</v>
      </c>
      <c r="AF7" s="14" t="s">
        <v>36</v>
      </c>
      <c r="AG7" s="16" t="s">
        <v>32</v>
      </c>
      <c r="AH7" s="14" t="s">
        <v>33</v>
      </c>
      <c r="AI7" s="14" t="s">
        <v>34</v>
      </c>
      <c r="AJ7" s="14" t="s">
        <v>35</v>
      </c>
      <c r="AK7" s="14" t="s">
        <v>36</v>
      </c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</row>
    <row r="8" customFormat="false" ht="15.75" hidden="false" customHeight="false" outlineLevel="0" collapsed="false">
      <c r="A8" s="17" t="s">
        <v>38</v>
      </c>
      <c r="B8" s="16" t="n">
        <v>2</v>
      </c>
      <c r="C8" s="16" t="n">
        <v>3</v>
      </c>
      <c r="D8" s="16" t="n">
        <v>4</v>
      </c>
      <c r="E8" s="16" t="n">
        <v>5</v>
      </c>
      <c r="F8" s="16" t="n">
        <v>6</v>
      </c>
      <c r="G8" s="16" t="n">
        <v>7</v>
      </c>
      <c r="H8" s="16" t="n">
        <v>8</v>
      </c>
      <c r="I8" s="16" t="n">
        <v>9</v>
      </c>
      <c r="J8" s="16" t="n">
        <v>10</v>
      </c>
      <c r="K8" s="16" t="n">
        <v>11</v>
      </c>
      <c r="L8" s="16" t="n">
        <v>12</v>
      </c>
      <c r="M8" s="16" t="n">
        <v>13</v>
      </c>
      <c r="N8" s="16" t="n">
        <v>14</v>
      </c>
      <c r="O8" s="16" t="n">
        <v>15</v>
      </c>
      <c r="P8" s="16" t="n">
        <v>16</v>
      </c>
      <c r="Q8" s="16" t="n">
        <v>17</v>
      </c>
      <c r="R8" s="16" t="n">
        <v>18</v>
      </c>
      <c r="S8" s="16" t="n">
        <v>19</v>
      </c>
      <c r="T8" s="16" t="n">
        <v>20</v>
      </c>
      <c r="U8" s="16" t="n">
        <v>21</v>
      </c>
      <c r="V8" s="16" t="n">
        <v>22</v>
      </c>
      <c r="W8" s="16" t="n">
        <v>23</v>
      </c>
      <c r="X8" s="16" t="n">
        <v>24</v>
      </c>
      <c r="Y8" s="16" t="n">
        <v>25</v>
      </c>
      <c r="Z8" s="16" t="n">
        <v>26</v>
      </c>
      <c r="AA8" s="16" t="n">
        <v>27</v>
      </c>
      <c r="AB8" s="16" t="n">
        <v>28</v>
      </c>
      <c r="AC8" s="16" t="n">
        <v>29</v>
      </c>
      <c r="AD8" s="16" t="n">
        <v>30</v>
      </c>
      <c r="AE8" s="16" t="n">
        <v>31</v>
      </c>
      <c r="AF8" s="16" t="n">
        <v>32</v>
      </c>
      <c r="AG8" s="16" t="n">
        <v>33</v>
      </c>
      <c r="AH8" s="16" t="n">
        <v>34</v>
      </c>
      <c r="AI8" s="16" t="n">
        <v>35</v>
      </c>
      <c r="AJ8" s="16" t="n">
        <v>36</v>
      </c>
      <c r="AK8" s="16" t="n">
        <v>37</v>
      </c>
      <c r="AL8" s="16" t="n">
        <v>38</v>
      </c>
      <c r="AM8" s="16" t="n">
        <v>39</v>
      </c>
      <c r="AN8" s="16" t="n">
        <v>40</v>
      </c>
      <c r="AO8" s="16" t="n">
        <v>41</v>
      </c>
      <c r="AP8" s="16" t="n">
        <v>42</v>
      </c>
      <c r="AQ8" s="16" t="n">
        <v>43</v>
      </c>
      <c r="AR8" s="16" t="n">
        <v>44</v>
      </c>
      <c r="AS8" s="16" t="n">
        <v>45</v>
      </c>
      <c r="AT8" s="16" t="n">
        <v>46</v>
      </c>
      <c r="AU8" s="16" t="n">
        <v>47</v>
      </c>
      <c r="AV8" s="16" t="n">
        <v>48</v>
      </c>
      <c r="AW8" s="16" t="n">
        <v>49</v>
      </c>
      <c r="AX8" s="16" t="n">
        <v>50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</row>
    <row r="9" customFormat="false" ht="99.75" hidden="false" customHeight="true" outlineLevel="0" collapsed="false">
      <c r="A9" s="17" t="s">
        <v>39</v>
      </c>
      <c r="B9" s="18" t="s">
        <v>40</v>
      </c>
      <c r="C9" s="18" t="s">
        <v>41</v>
      </c>
      <c r="D9" s="18" t="s">
        <v>42</v>
      </c>
      <c r="E9" s="19" t="s">
        <v>43</v>
      </c>
      <c r="F9" s="18" t="s">
        <v>44</v>
      </c>
      <c r="G9" s="18" t="s">
        <v>45</v>
      </c>
      <c r="H9" s="18" t="s">
        <v>46</v>
      </c>
      <c r="I9" s="20" t="n">
        <f aca="false">J9+P9+V9+AB9+AG9</f>
        <v>290450.54</v>
      </c>
      <c r="J9" s="20" t="n">
        <f aca="false">SUM(K9:O9)</f>
        <v>290450.54</v>
      </c>
      <c r="K9" s="21"/>
      <c r="L9" s="21" t="n">
        <v>290450.54</v>
      </c>
      <c r="M9" s="21"/>
      <c r="N9" s="21"/>
      <c r="O9" s="21"/>
      <c r="P9" s="21" t="n">
        <f aca="false">SUM(Q9:U9)</f>
        <v>0</v>
      </c>
      <c r="Q9" s="21"/>
      <c r="R9" s="21"/>
      <c r="S9" s="21"/>
      <c r="T9" s="21"/>
      <c r="U9" s="21"/>
      <c r="V9" s="21" t="n">
        <f aca="false">SUM(W9:AA9)</f>
        <v>0</v>
      </c>
      <c r="W9" s="21"/>
      <c r="X9" s="21"/>
      <c r="Y9" s="21"/>
      <c r="Z9" s="21"/>
      <c r="AA9" s="21"/>
      <c r="AB9" s="21" t="n">
        <f aca="false">SUM(AC9:AF9)</f>
        <v>0</v>
      </c>
      <c r="AC9" s="21"/>
      <c r="AD9" s="21"/>
      <c r="AE9" s="21"/>
      <c r="AF9" s="21"/>
      <c r="AG9" s="20" t="n">
        <f aca="false">SUM(AH9:AK9)</f>
        <v>0</v>
      </c>
      <c r="AH9" s="21"/>
      <c r="AI9" s="21"/>
      <c r="AJ9" s="21"/>
      <c r="AK9" s="21"/>
      <c r="AL9" s="18" t="s">
        <v>47</v>
      </c>
      <c r="AM9" s="18" t="s">
        <v>25</v>
      </c>
      <c r="AN9" s="18"/>
      <c r="AO9" s="18" t="s">
        <v>48</v>
      </c>
      <c r="AP9" s="18" t="s">
        <v>49</v>
      </c>
      <c r="AQ9" s="18" t="s">
        <v>50</v>
      </c>
      <c r="AR9" s="18" t="s">
        <v>51</v>
      </c>
      <c r="AS9" s="18" t="s">
        <v>52</v>
      </c>
      <c r="AT9" s="18" t="s">
        <v>52</v>
      </c>
      <c r="AU9" s="18" t="s">
        <v>53</v>
      </c>
      <c r="AV9" s="18" t="s">
        <v>54</v>
      </c>
      <c r="AW9" s="18" t="s">
        <v>55</v>
      </c>
      <c r="AX9" s="18" t="s">
        <v>56</v>
      </c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</row>
    <row r="10" customFormat="false" ht="116.25" hidden="false" customHeight="true" outlineLevel="0" collapsed="false">
      <c r="A10" s="17" t="s">
        <v>57</v>
      </c>
      <c r="B10" s="18" t="s">
        <v>40</v>
      </c>
      <c r="C10" s="18" t="s">
        <v>41</v>
      </c>
      <c r="D10" s="18" t="s">
        <v>42</v>
      </c>
      <c r="E10" s="19" t="s">
        <v>43</v>
      </c>
      <c r="F10" s="18" t="s">
        <v>44</v>
      </c>
      <c r="G10" s="18" t="s">
        <v>58</v>
      </c>
      <c r="H10" s="18" t="s">
        <v>59</v>
      </c>
      <c r="I10" s="20" t="n">
        <f aca="false">J10+P10+V10+AB10+AG10</f>
        <v>76428.52122</v>
      </c>
      <c r="J10" s="20" t="n">
        <f aca="false">SUM(K10:O10)</f>
        <v>76428.52122</v>
      </c>
      <c r="K10" s="21" t="n">
        <v>20006.39511</v>
      </c>
      <c r="L10" s="21" t="n">
        <f aca="false">103722.12611-40700-6600</f>
        <v>56422.12611</v>
      </c>
      <c r="M10" s="21"/>
      <c r="N10" s="21"/>
      <c r="O10" s="21"/>
      <c r="P10" s="21" t="n">
        <f aca="false">SUM(Q10:U10)</f>
        <v>0</v>
      </c>
      <c r="Q10" s="21"/>
      <c r="R10" s="21"/>
      <c r="S10" s="21"/>
      <c r="T10" s="21"/>
      <c r="U10" s="21"/>
      <c r="V10" s="21" t="n">
        <f aca="false">SUM(W10:AA10)</f>
        <v>0</v>
      </c>
      <c r="W10" s="21"/>
      <c r="X10" s="21"/>
      <c r="Y10" s="21"/>
      <c r="Z10" s="21"/>
      <c r="AA10" s="21"/>
      <c r="AB10" s="21" t="n">
        <f aca="false">SUM(AC10:AF10)</f>
        <v>0</v>
      </c>
      <c r="AC10" s="21"/>
      <c r="AD10" s="21"/>
      <c r="AE10" s="21"/>
      <c r="AF10" s="21"/>
      <c r="AG10" s="20" t="n">
        <f aca="false">SUM(AH10:AK10)</f>
        <v>0</v>
      </c>
      <c r="AH10" s="21"/>
      <c r="AI10" s="21"/>
      <c r="AJ10" s="21"/>
      <c r="AK10" s="21"/>
      <c r="AL10" s="18" t="s">
        <v>47</v>
      </c>
      <c r="AM10" s="18" t="s">
        <v>25</v>
      </c>
      <c r="AN10" s="18"/>
      <c r="AO10" s="18" t="s">
        <v>48</v>
      </c>
      <c r="AP10" s="18" t="s">
        <v>60</v>
      </c>
      <c r="AQ10" s="18" t="s">
        <v>61</v>
      </c>
      <c r="AR10" s="18" t="s">
        <v>51</v>
      </c>
      <c r="AS10" s="18" t="s">
        <v>61</v>
      </c>
      <c r="AT10" s="18" t="s">
        <v>61</v>
      </c>
      <c r="AU10" s="18"/>
      <c r="AV10" s="18" t="s">
        <v>54</v>
      </c>
      <c r="AW10" s="18" t="s">
        <v>55</v>
      </c>
      <c r="AX10" s="18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</row>
    <row r="11" customFormat="false" ht="97.5" hidden="false" customHeight="true" outlineLevel="0" collapsed="false">
      <c r="A11" s="17" t="s">
        <v>62</v>
      </c>
      <c r="B11" s="18" t="s">
        <v>40</v>
      </c>
      <c r="C11" s="18" t="s">
        <v>41</v>
      </c>
      <c r="D11" s="18" t="s">
        <v>42</v>
      </c>
      <c r="E11" s="19" t="s">
        <v>43</v>
      </c>
      <c r="F11" s="18" t="s">
        <v>44</v>
      </c>
      <c r="G11" s="18" t="s">
        <v>63</v>
      </c>
      <c r="H11" s="18" t="s">
        <v>46</v>
      </c>
      <c r="I11" s="20" t="n">
        <f aca="false">J11+P11+V11+AB11+AG11</f>
        <v>144083.03659</v>
      </c>
      <c r="J11" s="20" t="n">
        <f aca="false">SUM(K11:O11)</f>
        <v>144083.03659</v>
      </c>
      <c r="K11" s="21" t="n">
        <v>23251.75459</v>
      </c>
      <c r="L11" s="21" t="n">
        <v>120831.282</v>
      </c>
      <c r="M11" s="21"/>
      <c r="N11" s="21"/>
      <c r="O11" s="21"/>
      <c r="P11" s="21" t="n">
        <f aca="false">SUM(Q11:U11)</f>
        <v>0</v>
      </c>
      <c r="Q11" s="21"/>
      <c r="R11" s="21"/>
      <c r="S11" s="21"/>
      <c r="T11" s="21"/>
      <c r="U11" s="21"/>
      <c r="V11" s="21" t="n">
        <f aca="false">SUM(W11:AA11)</f>
        <v>0</v>
      </c>
      <c r="W11" s="21"/>
      <c r="X11" s="21"/>
      <c r="Y11" s="21"/>
      <c r="Z11" s="21"/>
      <c r="AA11" s="21"/>
      <c r="AB11" s="21" t="n">
        <f aca="false">SUM(AC11:AF11)</f>
        <v>0</v>
      </c>
      <c r="AC11" s="21"/>
      <c r="AD11" s="21"/>
      <c r="AE11" s="21"/>
      <c r="AF11" s="21"/>
      <c r="AG11" s="20" t="n">
        <f aca="false">SUM(AH11:AK11)</f>
        <v>0</v>
      </c>
      <c r="AH11" s="21"/>
      <c r="AI11" s="21"/>
      <c r="AJ11" s="21"/>
      <c r="AK11" s="21"/>
      <c r="AL11" s="18" t="s">
        <v>47</v>
      </c>
      <c r="AM11" s="18" t="s">
        <v>25</v>
      </c>
      <c r="AN11" s="18"/>
      <c r="AO11" s="18" t="s">
        <v>48</v>
      </c>
      <c r="AP11" s="18" t="s">
        <v>60</v>
      </c>
      <c r="AQ11" s="18" t="s">
        <v>61</v>
      </c>
      <c r="AR11" s="18" t="s">
        <v>51</v>
      </c>
      <c r="AS11" s="18" t="s">
        <v>61</v>
      </c>
      <c r="AT11" s="18" t="s">
        <v>61</v>
      </c>
      <c r="AU11" s="18"/>
      <c r="AV11" s="18" t="s">
        <v>54</v>
      </c>
      <c r="AW11" s="18" t="s">
        <v>64</v>
      </c>
      <c r="AX11" s="18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</row>
    <row r="12" customFormat="false" ht="76.5" hidden="false" customHeight="false" outlineLevel="0" collapsed="false">
      <c r="A12" s="17" t="s">
        <v>65</v>
      </c>
      <c r="B12" s="18" t="s">
        <v>40</v>
      </c>
      <c r="C12" s="18" t="s">
        <v>41</v>
      </c>
      <c r="D12" s="22" t="s">
        <v>66</v>
      </c>
      <c r="E12" s="19" t="s">
        <v>43</v>
      </c>
      <c r="F12" s="18" t="s">
        <v>44</v>
      </c>
      <c r="G12" s="18" t="s">
        <v>67</v>
      </c>
      <c r="H12" s="18" t="s">
        <v>68</v>
      </c>
      <c r="I12" s="20" t="n">
        <f aca="false">J12+P12+V12+AB12+AG12</f>
        <v>392360.97</v>
      </c>
      <c r="J12" s="20" t="n">
        <f aca="false">SUM(K12:O12)</f>
        <v>392360.97</v>
      </c>
      <c r="K12" s="21"/>
      <c r="L12" s="21" t="n">
        <f aca="false">384160.97+8200</f>
        <v>392360.97</v>
      </c>
      <c r="M12" s="21"/>
      <c r="N12" s="21"/>
      <c r="O12" s="21"/>
      <c r="P12" s="21" t="n">
        <f aca="false">SUM(Q12:U12)</f>
        <v>0</v>
      </c>
      <c r="Q12" s="21"/>
      <c r="R12" s="21"/>
      <c r="S12" s="21"/>
      <c r="T12" s="21"/>
      <c r="U12" s="21"/>
      <c r="V12" s="21" t="n">
        <f aca="false">SUM(W12:AA12)</f>
        <v>0</v>
      </c>
      <c r="W12" s="21"/>
      <c r="X12" s="21"/>
      <c r="Y12" s="21"/>
      <c r="Z12" s="21"/>
      <c r="AA12" s="21"/>
      <c r="AB12" s="21" t="n">
        <f aca="false">SUM(AC12:AF12)</f>
        <v>0</v>
      </c>
      <c r="AC12" s="21"/>
      <c r="AD12" s="21"/>
      <c r="AE12" s="21"/>
      <c r="AF12" s="21"/>
      <c r="AG12" s="20" t="n">
        <f aca="false">SUM(AH12:AK12)</f>
        <v>0</v>
      </c>
      <c r="AH12" s="21"/>
      <c r="AI12" s="21"/>
      <c r="AJ12" s="21"/>
      <c r="AK12" s="21"/>
      <c r="AL12" s="18" t="s">
        <v>69</v>
      </c>
      <c r="AM12" s="18" t="s">
        <v>25</v>
      </c>
      <c r="AN12" s="18"/>
      <c r="AO12" s="18" t="s">
        <v>48</v>
      </c>
      <c r="AP12" s="18" t="s">
        <v>70</v>
      </c>
      <c r="AQ12" s="18" t="s">
        <v>61</v>
      </c>
      <c r="AR12" s="18" t="s">
        <v>51</v>
      </c>
      <c r="AS12" s="18" t="s">
        <v>61</v>
      </c>
      <c r="AT12" s="18" t="s">
        <v>61</v>
      </c>
      <c r="AU12" s="23" t="s">
        <v>71</v>
      </c>
      <c r="AV12" s="18" t="s">
        <v>54</v>
      </c>
      <c r="AW12" s="18" t="s">
        <v>55</v>
      </c>
      <c r="AX12" s="24" t="s">
        <v>72</v>
      </c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</row>
    <row r="13" customFormat="false" ht="81.75" hidden="false" customHeight="true" outlineLevel="0" collapsed="false">
      <c r="A13" s="17" t="s">
        <v>73</v>
      </c>
      <c r="B13" s="18" t="s">
        <v>40</v>
      </c>
      <c r="C13" s="18" t="s">
        <v>41</v>
      </c>
      <c r="D13" s="15" t="s">
        <v>66</v>
      </c>
      <c r="E13" s="19" t="s">
        <v>43</v>
      </c>
      <c r="F13" s="18" t="s">
        <v>44</v>
      </c>
      <c r="G13" s="18" t="s">
        <v>74</v>
      </c>
      <c r="H13" s="18" t="s">
        <v>68</v>
      </c>
      <c r="I13" s="20" t="n">
        <f aca="false">J13+P13+V13+AB13+AG13</f>
        <v>1820700</v>
      </c>
      <c r="J13" s="20" t="n">
        <f aca="false">SUM(K13:O13)</f>
        <v>0</v>
      </c>
      <c r="K13" s="21"/>
      <c r="L13" s="21"/>
      <c r="M13" s="21"/>
      <c r="N13" s="21"/>
      <c r="O13" s="21"/>
      <c r="P13" s="21" t="n">
        <f aca="false">SUM(Q13:U13)</f>
        <v>0</v>
      </c>
      <c r="Q13" s="21"/>
      <c r="R13" s="21"/>
      <c r="S13" s="21"/>
      <c r="T13" s="21"/>
      <c r="U13" s="21"/>
      <c r="V13" s="21" t="n">
        <f aca="false">SUM(W13:AA13)</f>
        <v>1820700</v>
      </c>
      <c r="W13" s="21" t="n">
        <v>1820700</v>
      </c>
      <c r="X13" s="21"/>
      <c r="Y13" s="21"/>
      <c r="Z13" s="21"/>
      <c r="AA13" s="21"/>
      <c r="AB13" s="21" t="n">
        <f aca="false">SUM(AC13:AF13)</f>
        <v>0</v>
      </c>
      <c r="AC13" s="21"/>
      <c r="AD13" s="21"/>
      <c r="AE13" s="21"/>
      <c r="AF13" s="21"/>
      <c r="AG13" s="20" t="n">
        <f aca="false">SUM(AH13:AK13)</f>
        <v>0</v>
      </c>
      <c r="AH13" s="21"/>
      <c r="AI13" s="21"/>
      <c r="AJ13" s="21"/>
      <c r="AK13" s="21"/>
      <c r="AL13" s="15" t="s">
        <v>69</v>
      </c>
      <c r="AM13" s="15" t="s">
        <v>29</v>
      </c>
      <c r="AN13" s="15" t="s">
        <v>75</v>
      </c>
      <c r="AO13" s="15" t="s">
        <v>48</v>
      </c>
      <c r="AP13" s="15" t="s">
        <v>76</v>
      </c>
      <c r="AQ13" s="15" t="s">
        <v>61</v>
      </c>
      <c r="AR13" s="15" t="s">
        <v>51</v>
      </c>
      <c r="AS13" s="15" t="s">
        <v>61</v>
      </c>
      <c r="AT13" s="15" t="s">
        <v>61</v>
      </c>
      <c r="AU13" s="15" t="s">
        <v>77</v>
      </c>
      <c r="AV13" s="15" t="s">
        <v>54</v>
      </c>
      <c r="AW13" s="18" t="s">
        <v>78</v>
      </c>
      <c r="AX13" s="25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</row>
    <row r="14" customFormat="false" ht="109.5" hidden="false" customHeight="true" outlineLevel="0" collapsed="false">
      <c r="A14" s="17" t="s">
        <v>79</v>
      </c>
      <c r="B14" s="18" t="s">
        <v>40</v>
      </c>
      <c r="C14" s="18" t="s">
        <v>41</v>
      </c>
      <c r="D14" s="18" t="s">
        <v>42</v>
      </c>
      <c r="E14" s="19" t="s">
        <v>43</v>
      </c>
      <c r="F14" s="18" t="s">
        <v>44</v>
      </c>
      <c r="G14" s="18" t="s">
        <v>80</v>
      </c>
      <c r="H14" s="18" t="s">
        <v>81</v>
      </c>
      <c r="I14" s="20" t="n">
        <f aca="false">J14+P14+V14+AB14+AG14</f>
        <v>122105.428</v>
      </c>
      <c r="J14" s="20" t="n">
        <f aca="false">SUM(K14:O14)</f>
        <v>122105.428</v>
      </c>
      <c r="K14" s="21"/>
      <c r="L14" s="21" t="n">
        <f aca="false">100105.428+22000</f>
        <v>122105.428</v>
      </c>
      <c r="M14" s="21"/>
      <c r="N14" s="21"/>
      <c r="O14" s="21"/>
      <c r="P14" s="21" t="n">
        <f aca="false">SUM(Q14:U14)</f>
        <v>0</v>
      </c>
      <c r="Q14" s="21"/>
      <c r="R14" s="21"/>
      <c r="S14" s="21"/>
      <c r="T14" s="21"/>
      <c r="U14" s="21"/>
      <c r="V14" s="21" t="n">
        <f aca="false">SUM(W14:AA14)</f>
        <v>0</v>
      </c>
      <c r="W14" s="21"/>
      <c r="X14" s="21"/>
      <c r="Y14" s="21"/>
      <c r="Z14" s="21"/>
      <c r="AA14" s="21"/>
      <c r="AB14" s="21" t="n">
        <f aca="false">SUM(AC14:AF14)</f>
        <v>0</v>
      </c>
      <c r="AC14" s="21"/>
      <c r="AD14" s="21"/>
      <c r="AE14" s="21"/>
      <c r="AF14" s="21"/>
      <c r="AG14" s="20" t="n">
        <f aca="false">SUM(AH14:AK14)</f>
        <v>0</v>
      </c>
      <c r="AH14" s="21"/>
      <c r="AI14" s="21"/>
      <c r="AJ14" s="21"/>
      <c r="AK14" s="21"/>
      <c r="AL14" s="18" t="s">
        <v>47</v>
      </c>
      <c r="AM14" s="18" t="s">
        <v>25</v>
      </c>
      <c r="AN14" s="18"/>
      <c r="AO14" s="18" t="s">
        <v>48</v>
      </c>
      <c r="AP14" s="18" t="s">
        <v>82</v>
      </c>
      <c r="AQ14" s="18" t="s">
        <v>61</v>
      </c>
      <c r="AR14" s="18" t="s">
        <v>51</v>
      </c>
      <c r="AS14" s="18" t="s">
        <v>61</v>
      </c>
      <c r="AT14" s="18" t="s">
        <v>61</v>
      </c>
      <c r="AU14" s="18"/>
      <c r="AV14" s="18" t="s">
        <v>54</v>
      </c>
      <c r="AW14" s="18" t="s">
        <v>55</v>
      </c>
      <c r="AX14" s="18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</row>
    <row r="15" customFormat="false" ht="105" hidden="false" customHeight="true" outlineLevel="0" collapsed="false">
      <c r="A15" s="17" t="s">
        <v>83</v>
      </c>
      <c r="B15" s="18" t="s">
        <v>40</v>
      </c>
      <c r="C15" s="18" t="s">
        <v>41</v>
      </c>
      <c r="D15" s="22" t="s">
        <v>66</v>
      </c>
      <c r="E15" s="19" t="s">
        <v>43</v>
      </c>
      <c r="F15" s="18" t="s">
        <v>44</v>
      </c>
      <c r="G15" s="18" t="s">
        <v>84</v>
      </c>
      <c r="H15" s="18" t="s">
        <v>68</v>
      </c>
      <c r="I15" s="20" t="n">
        <f aca="false">J15+P15+V15+AB15+AG15</f>
        <v>27283.66</v>
      </c>
      <c r="J15" s="20" t="n">
        <f aca="false">SUM(K15:O15)</f>
        <v>15726.93</v>
      </c>
      <c r="K15" s="21"/>
      <c r="L15" s="21" t="n">
        <f aca="false">5226.93+10500</f>
        <v>15726.93</v>
      </c>
      <c r="M15" s="21"/>
      <c r="N15" s="21"/>
      <c r="O15" s="21"/>
      <c r="P15" s="21" t="n">
        <f aca="false">SUM(Q15:U15)</f>
        <v>5749.62</v>
      </c>
      <c r="Q15" s="21"/>
      <c r="R15" s="21" t="n">
        <v>5749.62</v>
      </c>
      <c r="S15" s="21"/>
      <c r="T15" s="21"/>
      <c r="U15" s="21"/>
      <c r="V15" s="21" t="n">
        <f aca="false">SUM(W15:AA15)</f>
        <v>5807.11</v>
      </c>
      <c r="W15" s="21"/>
      <c r="X15" s="21" t="n">
        <v>5807.11</v>
      </c>
      <c r="Y15" s="21"/>
      <c r="Z15" s="21"/>
      <c r="AA15" s="21"/>
      <c r="AB15" s="21" t="n">
        <f aca="false">SUM(AC15:AF15)</f>
        <v>0</v>
      </c>
      <c r="AC15" s="21"/>
      <c r="AD15" s="21"/>
      <c r="AE15" s="21"/>
      <c r="AF15" s="21"/>
      <c r="AG15" s="20" t="n">
        <f aca="false">SUM(AH15:AK15)</f>
        <v>0</v>
      </c>
      <c r="AH15" s="21"/>
      <c r="AI15" s="21"/>
      <c r="AJ15" s="21"/>
      <c r="AK15" s="21"/>
      <c r="AL15" s="22" t="s">
        <v>69</v>
      </c>
      <c r="AM15" s="22" t="s">
        <v>27</v>
      </c>
      <c r="AN15" s="22"/>
      <c r="AO15" s="22" t="s">
        <v>48</v>
      </c>
      <c r="AP15" s="22" t="s">
        <v>85</v>
      </c>
      <c r="AQ15" s="22" t="s">
        <v>61</v>
      </c>
      <c r="AR15" s="22" t="s">
        <v>51</v>
      </c>
      <c r="AS15" s="22" t="s">
        <v>61</v>
      </c>
      <c r="AT15" s="22" t="s">
        <v>61</v>
      </c>
      <c r="AU15" s="22"/>
      <c r="AV15" s="24" t="s">
        <v>54</v>
      </c>
      <c r="AW15" s="22" t="s">
        <v>64</v>
      </c>
      <c r="AX15" s="2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</row>
    <row r="16" customFormat="false" ht="99" hidden="false" customHeight="true" outlineLevel="0" collapsed="false">
      <c r="A16" s="17" t="s">
        <v>86</v>
      </c>
      <c r="B16" s="18" t="s">
        <v>40</v>
      </c>
      <c r="C16" s="18" t="s">
        <v>41</v>
      </c>
      <c r="D16" s="15" t="s">
        <v>42</v>
      </c>
      <c r="E16" s="19" t="s">
        <v>43</v>
      </c>
      <c r="F16" s="18" t="s">
        <v>44</v>
      </c>
      <c r="G16" s="18" t="s">
        <v>87</v>
      </c>
      <c r="H16" s="18" t="s">
        <v>68</v>
      </c>
      <c r="I16" s="20" t="n">
        <f aca="false">J16+P16+V16+AB16+AG16</f>
        <v>51032.29533</v>
      </c>
      <c r="J16" s="20" t="n">
        <f aca="false">SUM(K16:O16)</f>
        <v>0</v>
      </c>
      <c r="K16" s="21"/>
      <c r="L16" s="21"/>
      <c r="M16" s="21"/>
      <c r="N16" s="21"/>
      <c r="O16" s="21"/>
      <c r="P16" s="21" t="n">
        <f aca="false">SUM(Q16:U16)</f>
        <v>51032.29533</v>
      </c>
      <c r="Q16" s="21"/>
      <c r="R16" s="21" t="n">
        <v>51032.29533</v>
      </c>
      <c r="S16" s="21"/>
      <c r="T16" s="21"/>
      <c r="U16" s="21"/>
      <c r="V16" s="21" t="n">
        <f aca="false">SUM(W16:AA16)</f>
        <v>0</v>
      </c>
      <c r="W16" s="21"/>
      <c r="X16" s="21"/>
      <c r="Y16" s="21"/>
      <c r="Z16" s="21"/>
      <c r="AA16" s="21"/>
      <c r="AB16" s="21" t="n">
        <f aca="false">SUM(AC16:AF16)</f>
        <v>0</v>
      </c>
      <c r="AC16" s="21"/>
      <c r="AD16" s="21"/>
      <c r="AE16" s="21"/>
      <c r="AF16" s="21"/>
      <c r="AG16" s="20" t="n">
        <f aca="false">SUM(AH16:AK16)</f>
        <v>0</v>
      </c>
      <c r="AH16" s="21"/>
      <c r="AI16" s="21"/>
      <c r="AJ16" s="21"/>
      <c r="AK16" s="21"/>
      <c r="AL16" s="15" t="s">
        <v>47</v>
      </c>
      <c r="AM16" s="18" t="s">
        <v>88</v>
      </c>
      <c r="AN16" s="18"/>
      <c r="AO16" s="22" t="s">
        <v>48</v>
      </c>
      <c r="AP16" s="22" t="s">
        <v>89</v>
      </c>
      <c r="AQ16" s="22" t="s">
        <v>61</v>
      </c>
      <c r="AR16" s="22" t="s">
        <v>51</v>
      </c>
      <c r="AS16" s="22" t="s">
        <v>61</v>
      </c>
      <c r="AT16" s="22" t="s">
        <v>61</v>
      </c>
      <c r="AU16" s="22"/>
      <c r="AV16" s="24" t="s">
        <v>54</v>
      </c>
      <c r="AW16" s="22" t="s">
        <v>90</v>
      </c>
      <c r="AX16" s="2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</row>
    <row r="17" customFormat="false" ht="99" hidden="false" customHeight="true" outlineLevel="0" collapsed="false">
      <c r="A17" s="17" t="s">
        <v>91</v>
      </c>
      <c r="B17" s="15" t="s">
        <v>40</v>
      </c>
      <c r="C17" s="15" t="s">
        <v>41</v>
      </c>
      <c r="D17" s="15" t="s">
        <v>42</v>
      </c>
      <c r="E17" s="26" t="s">
        <v>43</v>
      </c>
      <c r="F17" s="18" t="s">
        <v>44</v>
      </c>
      <c r="G17" s="15" t="s">
        <v>92</v>
      </c>
      <c r="H17" s="15" t="s">
        <v>93</v>
      </c>
      <c r="I17" s="20" t="n">
        <f aca="false">J17+P17+V17+AB17+AG17</f>
        <v>199674.98464</v>
      </c>
      <c r="J17" s="20" t="n">
        <f aca="false">SUM(K17:O17)</f>
        <v>199674.98464</v>
      </c>
      <c r="K17" s="21" t="n">
        <v>160674.98464</v>
      </c>
      <c r="L17" s="21" t="n">
        <v>39000</v>
      </c>
      <c r="M17" s="21"/>
      <c r="N17" s="21"/>
      <c r="O17" s="21"/>
      <c r="P17" s="21" t="n">
        <f aca="false">SUM(Q17:U17)</f>
        <v>0</v>
      </c>
      <c r="Q17" s="21"/>
      <c r="R17" s="21"/>
      <c r="S17" s="21"/>
      <c r="T17" s="21"/>
      <c r="U17" s="21"/>
      <c r="V17" s="21" t="n">
        <f aca="false">SUM(W17:AA17)</f>
        <v>0</v>
      </c>
      <c r="W17" s="21"/>
      <c r="X17" s="21"/>
      <c r="Y17" s="21"/>
      <c r="Z17" s="21"/>
      <c r="AA17" s="21"/>
      <c r="AB17" s="21" t="n">
        <f aca="false">SUM(AC17:AF17)</f>
        <v>0</v>
      </c>
      <c r="AC17" s="21"/>
      <c r="AD17" s="21"/>
      <c r="AE17" s="21"/>
      <c r="AF17" s="21"/>
      <c r="AG17" s="20" t="n">
        <f aca="false">SUM(AH17:AK17)</f>
        <v>0</v>
      </c>
      <c r="AH17" s="21"/>
      <c r="AI17" s="21"/>
      <c r="AJ17" s="21"/>
      <c r="AK17" s="21"/>
      <c r="AL17" s="15" t="s">
        <v>47</v>
      </c>
      <c r="AM17" s="15" t="s">
        <v>27</v>
      </c>
      <c r="AN17" s="15" t="s">
        <v>75</v>
      </c>
      <c r="AO17" s="15" t="s">
        <v>48</v>
      </c>
      <c r="AP17" s="15" t="s">
        <v>94</v>
      </c>
      <c r="AQ17" s="15" t="s">
        <v>52</v>
      </c>
      <c r="AR17" s="15" t="s">
        <v>51</v>
      </c>
      <c r="AS17" s="15" t="s">
        <v>52</v>
      </c>
      <c r="AT17" s="15" t="s">
        <v>52</v>
      </c>
      <c r="AU17" s="15"/>
      <c r="AV17" s="15" t="s">
        <v>95</v>
      </c>
      <c r="AW17" s="18" t="s">
        <v>96</v>
      </c>
      <c r="AX17" s="25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</row>
    <row r="18" customFormat="false" ht="99" hidden="false" customHeight="true" outlineLevel="0" collapsed="false">
      <c r="A18" s="17" t="s">
        <v>97</v>
      </c>
      <c r="B18" s="15" t="s">
        <v>40</v>
      </c>
      <c r="C18" s="15" t="s">
        <v>41</v>
      </c>
      <c r="D18" s="15" t="s">
        <v>42</v>
      </c>
      <c r="E18" s="26" t="s">
        <v>43</v>
      </c>
      <c r="F18" s="18" t="s">
        <v>44</v>
      </c>
      <c r="G18" s="15" t="s">
        <v>98</v>
      </c>
      <c r="H18" s="15" t="s">
        <v>99</v>
      </c>
      <c r="I18" s="20" t="n">
        <f aca="false">J18+P18+V18+AB18+AG18</f>
        <v>458984.65455</v>
      </c>
      <c r="J18" s="20" t="n">
        <f aca="false">SUM(K18:O18)</f>
        <v>458984.65455</v>
      </c>
      <c r="K18" s="21" t="n">
        <v>443984.65455</v>
      </c>
      <c r="L18" s="21" t="n">
        <v>15000</v>
      </c>
      <c r="M18" s="21"/>
      <c r="N18" s="21"/>
      <c r="O18" s="21"/>
      <c r="P18" s="21" t="n">
        <f aca="false">SUM(Q18:U18)</f>
        <v>0</v>
      </c>
      <c r="Q18" s="21"/>
      <c r="R18" s="21"/>
      <c r="S18" s="21"/>
      <c r="T18" s="21"/>
      <c r="U18" s="21"/>
      <c r="V18" s="21" t="n">
        <f aca="false">SUM(W18:AA18)</f>
        <v>0</v>
      </c>
      <c r="W18" s="21"/>
      <c r="X18" s="21"/>
      <c r="Y18" s="21"/>
      <c r="Z18" s="21"/>
      <c r="AA18" s="21"/>
      <c r="AB18" s="21" t="n">
        <f aca="false">SUM(AC18:AF18)</f>
        <v>0</v>
      </c>
      <c r="AC18" s="21"/>
      <c r="AD18" s="21"/>
      <c r="AE18" s="21"/>
      <c r="AF18" s="21"/>
      <c r="AG18" s="20" t="n">
        <f aca="false">SUM(AH18:AK18)</f>
        <v>0</v>
      </c>
      <c r="AH18" s="21"/>
      <c r="AI18" s="21"/>
      <c r="AJ18" s="21"/>
      <c r="AK18" s="21"/>
      <c r="AL18" s="15" t="s">
        <v>47</v>
      </c>
      <c r="AM18" s="15" t="s">
        <v>27</v>
      </c>
      <c r="AN18" s="15" t="s">
        <v>25</v>
      </c>
      <c r="AO18" s="15" t="s">
        <v>48</v>
      </c>
      <c r="AP18" s="15" t="s">
        <v>100</v>
      </c>
      <c r="AQ18" s="15" t="s">
        <v>61</v>
      </c>
      <c r="AR18" s="15" t="s">
        <v>51</v>
      </c>
      <c r="AS18" s="15" t="s">
        <v>61</v>
      </c>
      <c r="AT18" s="15" t="s">
        <v>61</v>
      </c>
      <c r="AU18" s="15"/>
      <c r="AV18" s="15" t="s">
        <v>95</v>
      </c>
      <c r="AW18" s="15" t="s">
        <v>101</v>
      </c>
      <c r="AX18" s="25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</row>
    <row r="19" customFormat="false" ht="99" hidden="false" customHeight="true" outlineLevel="0" collapsed="false">
      <c r="A19" s="17" t="s">
        <v>102</v>
      </c>
      <c r="B19" s="15" t="s">
        <v>40</v>
      </c>
      <c r="C19" s="15" t="s">
        <v>41</v>
      </c>
      <c r="D19" s="15" t="s">
        <v>42</v>
      </c>
      <c r="E19" s="26" t="s">
        <v>43</v>
      </c>
      <c r="F19" s="18" t="s">
        <v>44</v>
      </c>
      <c r="G19" s="15" t="s">
        <v>103</v>
      </c>
      <c r="H19" s="15" t="s">
        <v>104</v>
      </c>
      <c r="I19" s="20" t="n">
        <f aca="false">J19+P19+V19+AB19+AG19</f>
        <v>455276.51726</v>
      </c>
      <c r="J19" s="20" t="n">
        <f aca="false">SUM(K19:O19)</f>
        <v>455276.51726</v>
      </c>
      <c r="K19" s="21" t="n">
        <v>433776.51726</v>
      </c>
      <c r="L19" s="21" t="n">
        <f aca="false">14900+6600</f>
        <v>21500</v>
      </c>
      <c r="M19" s="21"/>
      <c r="N19" s="21"/>
      <c r="O19" s="21"/>
      <c r="P19" s="21" t="n">
        <f aca="false">SUM(Q19:U19)</f>
        <v>0</v>
      </c>
      <c r="Q19" s="21"/>
      <c r="R19" s="21"/>
      <c r="S19" s="21"/>
      <c r="T19" s="21"/>
      <c r="U19" s="21"/>
      <c r="V19" s="21" t="n">
        <f aca="false">SUM(W19:AA19)</f>
        <v>0</v>
      </c>
      <c r="W19" s="21"/>
      <c r="X19" s="21"/>
      <c r="Y19" s="21"/>
      <c r="Z19" s="21"/>
      <c r="AA19" s="21"/>
      <c r="AB19" s="21" t="n">
        <f aca="false">SUM(AC19:AF19)</f>
        <v>0</v>
      </c>
      <c r="AC19" s="21"/>
      <c r="AD19" s="21"/>
      <c r="AE19" s="21"/>
      <c r="AF19" s="21"/>
      <c r="AG19" s="20" t="n">
        <f aca="false">SUM(AH19:AK19)</f>
        <v>0</v>
      </c>
      <c r="AH19" s="21"/>
      <c r="AI19" s="21"/>
      <c r="AJ19" s="21"/>
      <c r="AK19" s="21"/>
      <c r="AL19" s="15" t="s">
        <v>47</v>
      </c>
      <c r="AM19" s="15" t="s">
        <v>27</v>
      </c>
      <c r="AN19" s="15" t="s">
        <v>25</v>
      </c>
      <c r="AO19" s="15" t="s">
        <v>48</v>
      </c>
      <c r="AP19" s="15" t="s">
        <v>100</v>
      </c>
      <c r="AQ19" s="15" t="s">
        <v>61</v>
      </c>
      <c r="AR19" s="15" t="s">
        <v>51</v>
      </c>
      <c r="AS19" s="15" t="s">
        <v>61</v>
      </c>
      <c r="AT19" s="15" t="s">
        <v>61</v>
      </c>
      <c r="AU19" s="15"/>
      <c r="AV19" s="15" t="s">
        <v>95</v>
      </c>
      <c r="AW19" s="15" t="s">
        <v>105</v>
      </c>
      <c r="AX19" s="15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</row>
    <row r="20" customFormat="false" ht="87.75" hidden="false" customHeight="true" outlineLevel="0" collapsed="false">
      <c r="A20" s="17" t="s">
        <v>106</v>
      </c>
      <c r="B20" s="18" t="s">
        <v>107</v>
      </c>
      <c r="C20" s="18" t="s">
        <v>41</v>
      </c>
      <c r="D20" s="22" t="s">
        <v>108</v>
      </c>
      <c r="E20" s="19" t="s">
        <v>109</v>
      </c>
      <c r="F20" s="18" t="s">
        <v>110</v>
      </c>
      <c r="G20" s="18" t="s">
        <v>111</v>
      </c>
      <c r="H20" s="18" t="s">
        <v>68</v>
      </c>
      <c r="I20" s="20" t="n">
        <f aca="false">J20+P20+V20+AB20+AG20</f>
        <v>315538.35</v>
      </c>
      <c r="J20" s="20" t="n">
        <f aca="false">SUM(K20:O20)</f>
        <v>315538.35</v>
      </c>
      <c r="K20" s="21" t="n">
        <v>150000</v>
      </c>
      <c r="L20" s="21" t="n">
        <f aca="false">205538.35-40000</f>
        <v>165538.35</v>
      </c>
      <c r="M20" s="21"/>
      <c r="N20" s="21"/>
      <c r="O20" s="21"/>
      <c r="P20" s="21" t="n">
        <f aca="false">SUM(Q20:U20)</f>
        <v>0</v>
      </c>
      <c r="Q20" s="21"/>
      <c r="R20" s="21"/>
      <c r="S20" s="21"/>
      <c r="T20" s="21"/>
      <c r="U20" s="21"/>
      <c r="V20" s="21" t="n">
        <f aca="false">SUM(W20:AA20)</f>
        <v>0</v>
      </c>
      <c r="W20" s="21"/>
      <c r="X20" s="21"/>
      <c r="Y20" s="21"/>
      <c r="Z20" s="21"/>
      <c r="AA20" s="21"/>
      <c r="AB20" s="21" t="n">
        <f aca="false">SUM(AC20:AF20)</f>
        <v>0</v>
      </c>
      <c r="AC20" s="21"/>
      <c r="AD20" s="21"/>
      <c r="AE20" s="21"/>
      <c r="AF20" s="21"/>
      <c r="AG20" s="20" t="n">
        <f aca="false">SUM(AH20:AK20)</f>
        <v>0</v>
      </c>
      <c r="AH20" s="21"/>
      <c r="AI20" s="21"/>
      <c r="AJ20" s="21"/>
      <c r="AK20" s="21"/>
      <c r="AL20" s="18" t="s">
        <v>112</v>
      </c>
      <c r="AM20" s="18" t="s">
        <v>25</v>
      </c>
      <c r="AN20" s="18"/>
      <c r="AO20" s="18" t="s">
        <v>48</v>
      </c>
      <c r="AP20" s="18" t="s">
        <v>113</v>
      </c>
      <c r="AQ20" s="18" t="s">
        <v>50</v>
      </c>
      <c r="AR20" s="18" t="s">
        <v>114</v>
      </c>
      <c r="AS20" s="18" t="s">
        <v>50</v>
      </c>
      <c r="AT20" s="18" t="s">
        <v>50</v>
      </c>
      <c r="AU20" s="22" t="s">
        <v>115</v>
      </c>
      <c r="AV20" s="24" t="s">
        <v>54</v>
      </c>
      <c r="AW20" s="22" t="s">
        <v>55</v>
      </c>
      <c r="AX20" s="24" t="s">
        <v>116</v>
      </c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</row>
    <row r="21" customFormat="false" ht="113.25" hidden="false" customHeight="true" outlineLevel="0" collapsed="false">
      <c r="A21" s="17" t="s">
        <v>117</v>
      </c>
      <c r="B21" s="14" t="s">
        <v>107</v>
      </c>
      <c r="C21" s="14" t="s">
        <v>114</v>
      </c>
      <c r="D21" s="14" t="s">
        <v>118</v>
      </c>
      <c r="E21" s="17" t="s">
        <v>109</v>
      </c>
      <c r="F21" s="18" t="s">
        <v>110</v>
      </c>
      <c r="G21" s="14" t="s">
        <v>119</v>
      </c>
      <c r="H21" s="14" t="s">
        <v>120</v>
      </c>
      <c r="I21" s="20" t="n">
        <f aca="false">J21+P21+V21+AB21+AG21</f>
        <v>555158</v>
      </c>
      <c r="J21" s="20" t="n">
        <f aca="false">SUM(K21:O21)</f>
        <v>166547.4</v>
      </c>
      <c r="K21" s="27" t="n">
        <v>164881.9</v>
      </c>
      <c r="L21" s="27" t="n">
        <v>1665.5</v>
      </c>
      <c r="M21" s="27"/>
      <c r="N21" s="27"/>
      <c r="O21" s="27"/>
      <c r="P21" s="21" t="n">
        <f aca="false">SUM(Q21:U21)</f>
        <v>388610.6</v>
      </c>
      <c r="Q21" s="21" t="n">
        <v>341977.3</v>
      </c>
      <c r="R21" s="27" t="n">
        <v>46633.3</v>
      </c>
      <c r="S21" s="27"/>
      <c r="T21" s="27"/>
      <c r="U21" s="27"/>
      <c r="V21" s="21" t="n">
        <f aca="false">SUM(W21:AA21)</f>
        <v>0</v>
      </c>
      <c r="W21" s="27"/>
      <c r="X21" s="27"/>
      <c r="Y21" s="27"/>
      <c r="Z21" s="27"/>
      <c r="AA21" s="27"/>
      <c r="AB21" s="21" t="n">
        <f aca="false">SUM(AC21:AF21)</f>
        <v>0</v>
      </c>
      <c r="AC21" s="27"/>
      <c r="AD21" s="27"/>
      <c r="AE21" s="27"/>
      <c r="AF21" s="27"/>
      <c r="AG21" s="20" t="n">
        <f aca="false">SUM(AH21:AK21)</f>
        <v>0</v>
      </c>
      <c r="AH21" s="27"/>
      <c r="AI21" s="27"/>
      <c r="AJ21" s="27"/>
      <c r="AK21" s="27"/>
      <c r="AL21" s="14" t="s">
        <v>121</v>
      </c>
      <c r="AM21" s="16"/>
      <c r="AN21" s="16" t="s">
        <v>26</v>
      </c>
      <c r="AO21" s="18" t="s">
        <v>48</v>
      </c>
      <c r="AP21" s="16"/>
      <c r="AQ21" s="14" t="s">
        <v>114</v>
      </c>
      <c r="AR21" s="14" t="s">
        <v>114</v>
      </c>
      <c r="AS21" s="14" t="s">
        <v>114</v>
      </c>
      <c r="AT21" s="14" t="s">
        <v>114</v>
      </c>
      <c r="AU21" s="16"/>
      <c r="AV21" s="18" t="s">
        <v>54</v>
      </c>
      <c r="AW21" s="16" t="s">
        <v>96</v>
      </c>
      <c r="AX21" s="16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</row>
    <row r="22" customFormat="false" ht="113.25" hidden="false" customHeight="true" outlineLevel="0" collapsed="false">
      <c r="A22" s="17" t="s">
        <v>122</v>
      </c>
      <c r="B22" s="14" t="s">
        <v>107</v>
      </c>
      <c r="C22" s="18" t="s">
        <v>41</v>
      </c>
      <c r="D22" s="22" t="s">
        <v>123</v>
      </c>
      <c r="E22" s="17" t="s">
        <v>124</v>
      </c>
      <c r="F22" s="18" t="s">
        <v>125</v>
      </c>
      <c r="G22" s="14" t="s">
        <v>126</v>
      </c>
      <c r="H22" s="15" t="s">
        <v>120</v>
      </c>
      <c r="I22" s="20" t="n">
        <f aca="false">J22+P22+V22+AB22+AG22</f>
        <v>230152.77</v>
      </c>
      <c r="J22" s="20" t="n">
        <f aca="false">SUM(K22:O22)</f>
        <v>230152.77</v>
      </c>
      <c r="K22" s="27"/>
      <c r="L22" s="27" t="n">
        <v>230152.77</v>
      </c>
      <c r="M22" s="27"/>
      <c r="N22" s="27"/>
      <c r="O22" s="27"/>
      <c r="P22" s="21" t="n">
        <f aca="false">SUM(Q22:U22)</f>
        <v>0</v>
      </c>
      <c r="Q22" s="21"/>
      <c r="R22" s="27"/>
      <c r="S22" s="27"/>
      <c r="T22" s="27"/>
      <c r="U22" s="27"/>
      <c r="V22" s="21" t="n">
        <f aca="false">SUM(W22:AA22)</f>
        <v>0</v>
      </c>
      <c r="W22" s="27"/>
      <c r="X22" s="27"/>
      <c r="Y22" s="27"/>
      <c r="Z22" s="27"/>
      <c r="AA22" s="27"/>
      <c r="AB22" s="21" t="n">
        <f aca="false">SUM(AC22:AF22)</f>
        <v>0</v>
      </c>
      <c r="AC22" s="27"/>
      <c r="AD22" s="27"/>
      <c r="AE22" s="27"/>
      <c r="AF22" s="27"/>
      <c r="AG22" s="20" t="n">
        <f aca="false">SUM(AH22:AK22)</f>
        <v>0</v>
      </c>
      <c r="AH22" s="27"/>
      <c r="AI22" s="27"/>
      <c r="AJ22" s="27"/>
      <c r="AK22" s="27"/>
      <c r="AL22" s="18" t="s">
        <v>127</v>
      </c>
      <c r="AM22" s="15" t="s">
        <v>25</v>
      </c>
      <c r="AN22" s="15"/>
      <c r="AO22" s="15" t="s">
        <v>48</v>
      </c>
      <c r="AP22" s="15" t="s">
        <v>128</v>
      </c>
      <c r="AQ22" s="15" t="s">
        <v>50</v>
      </c>
      <c r="AR22" s="15" t="s">
        <v>114</v>
      </c>
      <c r="AS22" s="15" t="s">
        <v>50</v>
      </c>
      <c r="AT22" s="15" t="s">
        <v>50</v>
      </c>
      <c r="AU22" s="15" t="s">
        <v>129</v>
      </c>
      <c r="AV22" s="15" t="s">
        <v>130</v>
      </c>
      <c r="AW22" s="15" t="s">
        <v>131</v>
      </c>
      <c r="AX22" s="15" t="s">
        <v>132</v>
      </c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</row>
    <row r="23" customFormat="false" ht="117" hidden="false" customHeight="true" outlineLevel="0" collapsed="false">
      <c r="A23" s="17" t="s">
        <v>133</v>
      </c>
      <c r="B23" s="18" t="s">
        <v>134</v>
      </c>
      <c r="C23" s="18" t="s">
        <v>41</v>
      </c>
      <c r="D23" s="22" t="s">
        <v>135</v>
      </c>
      <c r="E23" s="19" t="s">
        <v>136</v>
      </c>
      <c r="F23" s="18" t="s">
        <v>137</v>
      </c>
      <c r="G23" s="18" t="s">
        <v>138</v>
      </c>
      <c r="H23" s="18" t="s">
        <v>139</v>
      </c>
      <c r="I23" s="20" t="n">
        <f aca="false">J23+P23+V23+AB23+AG23</f>
        <v>178306.407</v>
      </c>
      <c r="J23" s="20" t="n">
        <f aca="false">SUM(K23:O23)</f>
        <v>178306.407</v>
      </c>
      <c r="K23" s="21"/>
      <c r="L23" s="21" t="n">
        <f aca="false">208306.407-30000</f>
        <v>178306.407</v>
      </c>
      <c r="M23" s="21"/>
      <c r="N23" s="21"/>
      <c r="O23" s="21"/>
      <c r="P23" s="21" t="n">
        <f aca="false">SUM(Q23:U23)</f>
        <v>0</v>
      </c>
      <c r="Q23" s="21"/>
      <c r="R23" s="21"/>
      <c r="S23" s="21"/>
      <c r="T23" s="21"/>
      <c r="U23" s="21"/>
      <c r="V23" s="21" t="n">
        <f aca="false">SUM(W23:AA23)</f>
        <v>0</v>
      </c>
      <c r="W23" s="21"/>
      <c r="X23" s="21"/>
      <c r="Y23" s="21"/>
      <c r="Z23" s="21"/>
      <c r="AA23" s="21"/>
      <c r="AB23" s="21" t="n">
        <f aca="false">SUM(AC23:AF23)</f>
        <v>0</v>
      </c>
      <c r="AC23" s="21"/>
      <c r="AD23" s="21"/>
      <c r="AE23" s="21"/>
      <c r="AF23" s="21"/>
      <c r="AG23" s="20" t="n">
        <f aca="false">SUM(AH23:AK23)</f>
        <v>0</v>
      </c>
      <c r="AH23" s="21"/>
      <c r="AI23" s="21"/>
      <c r="AJ23" s="21"/>
      <c r="AK23" s="21"/>
      <c r="AL23" s="18" t="s">
        <v>140</v>
      </c>
      <c r="AM23" s="18" t="s">
        <v>25</v>
      </c>
      <c r="AN23" s="18"/>
      <c r="AO23" s="18" t="s">
        <v>48</v>
      </c>
      <c r="AP23" s="18" t="s">
        <v>141</v>
      </c>
      <c r="AQ23" s="18" t="s">
        <v>50</v>
      </c>
      <c r="AR23" s="18" t="s">
        <v>142</v>
      </c>
      <c r="AS23" s="18" t="s">
        <v>41</v>
      </c>
      <c r="AT23" s="18" t="s">
        <v>50</v>
      </c>
      <c r="AU23" s="18" t="s">
        <v>143</v>
      </c>
      <c r="AV23" s="18" t="s">
        <v>54</v>
      </c>
      <c r="AW23" s="18" t="s">
        <v>55</v>
      </c>
      <c r="AX23" s="18" t="s">
        <v>144</v>
      </c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</row>
    <row r="24" customFormat="false" ht="118.5" hidden="false" customHeight="true" outlineLevel="0" collapsed="false">
      <c r="A24" s="17" t="s">
        <v>145</v>
      </c>
      <c r="B24" s="18" t="s">
        <v>134</v>
      </c>
      <c r="C24" s="18" t="s">
        <v>41</v>
      </c>
      <c r="D24" s="22" t="s">
        <v>135</v>
      </c>
      <c r="E24" s="19" t="s">
        <v>136</v>
      </c>
      <c r="F24" s="18" t="s">
        <v>137</v>
      </c>
      <c r="G24" s="18" t="s">
        <v>146</v>
      </c>
      <c r="H24" s="18" t="s">
        <v>120</v>
      </c>
      <c r="I24" s="20" t="n">
        <f aca="false">J24+P24+V24+AB24+AG24</f>
        <v>278241.52</v>
      </c>
      <c r="J24" s="20" t="n">
        <f aca="false">SUM(K24:O24)</f>
        <v>0</v>
      </c>
      <c r="K24" s="21"/>
      <c r="L24" s="21" t="n">
        <f aca="false">149152.77-149152.77</f>
        <v>0</v>
      </c>
      <c r="M24" s="21"/>
      <c r="N24" s="21"/>
      <c r="O24" s="21"/>
      <c r="P24" s="21" t="n">
        <f aca="false">SUM(Q24:U24)</f>
        <v>155346.54</v>
      </c>
      <c r="Q24" s="21"/>
      <c r="R24" s="21" t="n">
        <v>155346.54</v>
      </c>
      <c r="S24" s="21"/>
      <c r="T24" s="21"/>
      <c r="U24" s="21"/>
      <c r="V24" s="21" t="n">
        <f aca="false">SUM(W24:AA24)</f>
        <v>122894.98</v>
      </c>
      <c r="W24" s="21"/>
      <c r="X24" s="21" t="n">
        <v>122894.98</v>
      </c>
      <c r="Y24" s="21"/>
      <c r="Z24" s="21"/>
      <c r="AA24" s="21"/>
      <c r="AB24" s="21" t="n">
        <f aca="false">SUM(AC24:AF24)</f>
        <v>0</v>
      </c>
      <c r="AC24" s="21"/>
      <c r="AD24" s="21"/>
      <c r="AE24" s="21"/>
      <c r="AF24" s="21"/>
      <c r="AG24" s="20" t="n">
        <f aca="false">SUM(AH24:AK24)</f>
        <v>0</v>
      </c>
      <c r="AH24" s="21"/>
      <c r="AI24" s="21"/>
      <c r="AJ24" s="21"/>
      <c r="AK24" s="21"/>
      <c r="AL24" s="18" t="s">
        <v>140</v>
      </c>
      <c r="AM24" s="18" t="s">
        <v>27</v>
      </c>
      <c r="AN24" s="18"/>
      <c r="AO24" s="18" t="s">
        <v>48</v>
      </c>
      <c r="AP24" s="18" t="s">
        <v>147</v>
      </c>
      <c r="AQ24" s="18" t="s">
        <v>50</v>
      </c>
      <c r="AR24" s="18" t="s">
        <v>142</v>
      </c>
      <c r="AS24" s="18" t="s">
        <v>41</v>
      </c>
      <c r="AT24" s="18" t="s">
        <v>50</v>
      </c>
      <c r="AU24" s="18" t="s">
        <v>148</v>
      </c>
      <c r="AV24" s="18" t="s">
        <v>54</v>
      </c>
      <c r="AW24" s="18" t="s">
        <v>90</v>
      </c>
      <c r="AX24" s="18" t="s">
        <v>149</v>
      </c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</row>
    <row r="25" customFormat="false" ht="112.5" hidden="false" customHeight="true" outlineLevel="0" collapsed="false">
      <c r="A25" s="17" t="s">
        <v>150</v>
      </c>
      <c r="B25" s="18" t="s">
        <v>134</v>
      </c>
      <c r="C25" s="18" t="s">
        <v>41</v>
      </c>
      <c r="D25" s="22" t="s">
        <v>135</v>
      </c>
      <c r="E25" s="19" t="s">
        <v>151</v>
      </c>
      <c r="F25" s="18" t="s">
        <v>152</v>
      </c>
      <c r="G25" s="18" t="s">
        <v>153</v>
      </c>
      <c r="H25" s="18" t="s">
        <v>120</v>
      </c>
      <c r="I25" s="20" t="n">
        <f aca="false">J25+P25+V25+AB25+AG25</f>
        <v>469376.52</v>
      </c>
      <c r="J25" s="20" t="n">
        <f aca="false">SUM(K25:O25)</f>
        <v>469376.52</v>
      </c>
      <c r="K25" s="21"/>
      <c r="L25" s="28" t="n">
        <f aca="false">579376.52-110000</f>
        <v>469376.52</v>
      </c>
      <c r="M25" s="21"/>
      <c r="N25" s="21"/>
      <c r="O25" s="21"/>
      <c r="P25" s="21" t="n">
        <f aca="false">SUM(Q25:U25)</f>
        <v>0</v>
      </c>
      <c r="Q25" s="21"/>
      <c r="R25" s="21"/>
      <c r="S25" s="21"/>
      <c r="T25" s="21"/>
      <c r="U25" s="21"/>
      <c r="V25" s="21" t="n">
        <f aca="false">SUM(W25:AA25)</f>
        <v>0</v>
      </c>
      <c r="W25" s="21"/>
      <c r="X25" s="21"/>
      <c r="Y25" s="21"/>
      <c r="Z25" s="21"/>
      <c r="AA25" s="21"/>
      <c r="AB25" s="21" t="n">
        <f aca="false">SUM(AC25:AF25)</f>
        <v>0</v>
      </c>
      <c r="AC25" s="21"/>
      <c r="AD25" s="21"/>
      <c r="AE25" s="21"/>
      <c r="AF25" s="21"/>
      <c r="AG25" s="20" t="n">
        <f aca="false">SUM(AH25:AK25)</f>
        <v>0</v>
      </c>
      <c r="AH25" s="21"/>
      <c r="AI25" s="21"/>
      <c r="AJ25" s="21"/>
      <c r="AK25" s="21"/>
      <c r="AL25" s="18" t="s">
        <v>140</v>
      </c>
      <c r="AM25" s="18" t="s">
        <v>25</v>
      </c>
      <c r="AN25" s="18"/>
      <c r="AO25" s="18" t="s">
        <v>48</v>
      </c>
      <c r="AP25" s="18" t="s">
        <v>154</v>
      </c>
      <c r="AQ25" s="18" t="s">
        <v>50</v>
      </c>
      <c r="AR25" s="18" t="s">
        <v>142</v>
      </c>
      <c r="AS25" s="18" t="s">
        <v>41</v>
      </c>
      <c r="AT25" s="18" t="s">
        <v>50</v>
      </c>
      <c r="AU25" s="24" t="s">
        <v>155</v>
      </c>
      <c r="AV25" s="18" t="s">
        <v>54</v>
      </c>
      <c r="AW25" s="18" t="s">
        <v>55</v>
      </c>
      <c r="AX25" s="24" t="s">
        <v>156</v>
      </c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</row>
    <row r="26" customFormat="false" ht="106.5" hidden="false" customHeight="true" outlineLevel="0" collapsed="false">
      <c r="A26" s="17" t="s">
        <v>157</v>
      </c>
      <c r="B26" s="18" t="s">
        <v>158</v>
      </c>
      <c r="C26" s="18" t="s">
        <v>41</v>
      </c>
      <c r="D26" s="22" t="s">
        <v>159</v>
      </c>
      <c r="E26" s="19" t="s">
        <v>160</v>
      </c>
      <c r="F26" s="18" t="s">
        <v>161</v>
      </c>
      <c r="G26" s="18" t="s">
        <v>162</v>
      </c>
      <c r="H26" s="18" t="s">
        <v>163</v>
      </c>
      <c r="I26" s="20" t="n">
        <f aca="false">J26+P26+V26+AB26+AG26</f>
        <v>663100</v>
      </c>
      <c r="J26" s="20" t="n">
        <f aca="false">SUM(K26:O26)</f>
        <v>5000</v>
      </c>
      <c r="K26" s="21"/>
      <c r="L26" s="29" t="n">
        <v>5000</v>
      </c>
      <c r="M26" s="21"/>
      <c r="N26" s="21"/>
      <c r="O26" s="21"/>
      <c r="P26" s="21" t="n">
        <f aca="false">SUM(Q26:U26)</f>
        <v>335000</v>
      </c>
      <c r="Q26" s="21" t="n">
        <v>300000</v>
      </c>
      <c r="R26" s="29" t="n">
        <v>35000</v>
      </c>
      <c r="S26" s="29"/>
      <c r="T26" s="21"/>
      <c r="U26" s="21"/>
      <c r="V26" s="21" t="n">
        <f aca="false">SUM(W26:AA26)</f>
        <v>323100</v>
      </c>
      <c r="W26" s="21" t="n">
        <v>323100</v>
      </c>
      <c r="X26" s="21"/>
      <c r="Y26" s="21"/>
      <c r="Z26" s="21"/>
      <c r="AA26" s="21"/>
      <c r="AB26" s="21" t="n">
        <f aca="false">SUM(AC26:AF26)</f>
        <v>0</v>
      </c>
      <c r="AC26" s="21"/>
      <c r="AD26" s="21"/>
      <c r="AE26" s="21"/>
      <c r="AF26" s="21"/>
      <c r="AG26" s="20" t="n">
        <f aca="false">SUM(AH26:AK26)</f>
        <v>0</v>
      </c>
      <c r="AH26" s="21"/>
      <c r="AI26" s="21"/>
      <c r="AJ26" s="21"/>
      <c r="AK26" s="21"/>
      <c r="AL26" s="22" t="s">
        <v>164</v>
      </c>
      <c r="AM26" s="22" t="s">
        <v>27</v>
      </c>
      <c r="AN26" s="22" t="s">
        <v>25</v>
      </c>
      <c r="AO26" s="22" t="s">
        <v>48</v>
      </c>
      <c r="AP26" s="22" t="s">
        <v>165</v>
      </c>
      <c r="AQ26" s="22" t="s">
        <v>50</v>
      </c>
      <c r="AR26" s="22" t="s">
        <v>166</v>
      </c>
      <c r="AS26" s="22" t="s">
        <v>41</v>
      </c>
      <c r="AT26" s="22" t="s">
        <v>50</v>
      </c>
      <c r="AU26" s="22" t="s">
        <v>167</v>
      </c>
      <c r="AV26" s="24" t="s">
        <v>54</v>
      </c>
      <c r="AW26" s="22" t="s">
        <v>96</v>
      </c>
      <c r="AX26" s="30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</row>
    <row r="27" customFormat="false" ht="135.75" hidden="false" customHeight="true" outlineLevel="0" collapsed="false">
      <c r="A27" s="17" t="s">
        <v>168</v>
      </c>
      <c r="B27" s="31" t="s">
        <v>169</v>
      </c>
      <c r="C27" s="14" t="s">
        <v>170</v>
      </c>
      <c r="D27" s="14" t="s">
        <v>171</v>
      </c>
      <c r="E27" s="14" t="n">
        <v>1102</v>
      </c>
      <c r="F27" s="14" t="s">
        <v>172</v>
      </c>
      <c r="G27" s="14" t="s">
        <v>173</v>
      </c>
      <c r="H27" s="14" t="s">
        <v>120</v>
      </c>
      <c r="I27" s="20" t="n">
        <f aca="false">J27+P27+V27+AB27+AG27</f>
        <v>650000</v>
      </c>
      <c r="J27" s="20" t="n">
        <f aca="false">SUM(K27:O27)</f>
        <v>0</v>
      </c>
      <c r="K27" s="27"/>
      <c r="L27" s="27"/>
      <c r="M27" s="27"/>
      <c r="N27" s="27"/>
      <c r="O27" s="27"/>
      <c r="P27" s="21" t="n">
        <f aca="false">SUM(Q27:U27)</f>
        <v>300000</v>
      </c>
      <c r="Q27" s="27"/>
      <c r="R27" s="27" t="n">
        <v>300000</v>
      </c>
      <c r="S27" s="27"/>
      <c r="T27" s="27"/>
      <c r="U27" s="27"/>
      <c r="V27" s="21" t="n">
        <f aca="false">SUM(W27:AA27)</f>
        <v>350000</v>
      </c>
      <c r="W27" s="27"/>
      <c r="X27" s="27" t="n">
        <v>350000</v>
      </c>
      <c r="Y27" s="27"/>
      <c r="Z27" s="27"/>
      <c r="AA27" s="27"/>
      <c r="AB27" s="21" t="n">
        <f aca="false">SUM(AC27:AF27)</f>
        <v>0</v>
      </c>
      <c r="AC27" s="27"/>
      <c r="AD27" s="27"/>
      <c r="AE27" s="27"/>
      <c r="AF27" s="27"/>
      <c r="AG27" s="20" t="n">
        <f aca="false">SUM(AH27:AK27)</f>
        <v>0</v>
      </c>
      <c r="AH27" s="27"/>
      <c r="AI27" s="27"/>
      <c r="AJ27" s="27"/>
      <c r="AK27" s="27"/>
      <c r="AL27" s="14" t="s">
        <v>174</v>
      </c>
      <c r="AM27" s="14" t="s">
        <v>27</v>
      </c>
      <c r="AN27" s="14" t="s">
        <v>26</v>
      </c>
      <c r="AO27" s="15" t="s">
        <v>175</v>
      </c>
      <c r="AP27" s="14" t="s">
        <v>176</v>
      </c>
      <c r="AQ27" s="14" t="s">
        <v>177</v>
      </c>
      <c r="AR27" s="14" t="s">
        <v>178</v>
      </c>
      <c r="AS27" s="14" t="s">
        <v>177</v>
      </c>
      <c r="AT27" s="14" t="s">
        <v>177</v>
      </c>
      <c r="AU27" s="27"/>
      <c r="AV27" s="18" t="s">
        <v>54</v>
      </c>
      <c r="AW27" s="14" t="s">
        <v>179</v>
      </c>
      <c r="AX27" s="14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</row>
    <row r="28" customFormat="false" ht="126" hidden="false" customHeight="true" outlineLevel="0" collapsed="false">
      <c r="A28" s="17" t="s">
        <v>180</v>
      </c>
      <c r="B28" s="18" t="s">
        <v>181</v>
      </c>
      <c r="C28" s="18" t="s">
        <v>41</v>
      </c>
      <c r="D28" s="22" t="s">
        <v>182</v>
      </c>
      <c r="E28" s="19" t="s">
        <v>183</v>
      </c>
      <c r="F28" s="18" t="s">
        <v>184</v>
      </c>
      <c r="G28" s="18" t="s">
        <v>185</v>
      </c>
      <c r="H28" s="18" t="s">
        <v>120</v>
      </c>
      <c r="I28" s="20" t="n">
        <f aca="false">J28+P28+V28+AB28+AG28</f>
        <v>1661.8</v>
      </c>
      <c r="J28" s="20" t="n">
        <f aca="false">SUM(K28:O28)</f>
        <v>1661.8</v>
      </c>
      <c r="K28" s="29"/>
      <c r="L28" s="29" t="n">
        <v>1661.8</v>
      </c>
      <c r="M28" s="21"/>
      <c r="N28" s="21"/>
      <c r="O28" s="21"/>
      <c r="P28" s="21" t="n">
        <f aca="false">SUM(Q28:U28)</f>
        <v>0</v>
      </c>
      <c r="Q28" s="21"/>
      <c r="R28" s="21"/>
      <c r="S28" s="21"/>
      <c r="T28" s="21"/>
      <c r="U28" s="21"/>
      <c r="V28" s="21" t="n">
        <f aca="false">SUM(W28:AA28)</f>
        <v>0</v>
      </c>
      <c r="W28" s="21"/>
      <c r="X28" s="21"/>
      <c r="Y28" s="21"/>
      <c r="Z28" s="21"/>
      <c r="AA28" s="21"/>
      <c r="AB28" s="21" t="n">
        <f aca="false">SUM(AC28:AF28)</f>
        <v>0</v>
      </c>
      <c r="AC28" s="21"/>
      <c r="AD28" s="21"/>
      <c r="AE28" s="21"/>
      <c r="AF28" s="21"/>
      <c r="AG28" s="20" t="n">
        <f aca="false">SUM(AH28:AK28)</f>
        <v>0</v>
      </c>
      <c r="AH28" s="21"/>
      <c r="AI28" s="21"/>
      <c r="AJ28" s="21"/>
      <c r="AK28" s="21"/>
      <c r="AL28" s="22" t="s">
        <v>186</v>
      </c>
      <c r="AM28" s="22" t="s">
        <v>25</v>
      </c>
      <c r="AN28" s="22"/>
      <c r="AO28" s="22" t="s">
        <v>187</v>
      </c>
      <c r="AP28" s="22" t="s">
        <v>188</v>
      </c>
      <c r="AQ28" s="22" t="s">
        <v>120</v>
      </c>
      <c r="AR28" s="22" t="s">
        <v>189</v>
      </c>
      <c r="AS28" s="22" t="s">
        <v>41</v>
      </c>
      <c r="AT28" s="22" t="s">
        <v>190</v>
      </c>
      <c r="AU28" s="22"/>
      <c r="AV28" s="22" t="s">
        <v>191</v>
      </c>
      <c r="AW28" s="22" t="s">
        <v>64</v>
      </c>
      <c r="AX28" s="2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</row>
    <row r="29" customFormat="false" ht="113.25" hidden="false" customHeight="true" outlineLevel="0" collapsed="false">
      <c r="A29" s="17" t="s">
        <v>192</v>
      </c>
      <c r="B29" s="18" t="s">
        <v>193</v>
      </c>
      <c r="C29" s="18" t="s">
        <v>41</v>
      </c>
      <c r="D29" s="18" t="s">
        <v>194</v>
      </c>
      <c r="E29" s="19" t="s">
        <v>195</v>
      </c>
      <c r="F29" s="18" t="s">
        <v>196</v>
      </c>
      <c r="G29" s="18" t="s">
        <v>197</v>
      </c>
      <c r="H29" s="18" t="s">
        <v>104</v>
      </c>
      <c r="I29" s="20" t="n">
        <f aca="false">J29+P29+V29+AB29+AG29</f>
        <v>19989.85514</v>
      </c>
      <c r="J29" s="20" t="n">
        <f aca="false">SUM(K29:O29)</f>
        <v>19989.85514</v>
      </c>
      <c r="K29" s="21"/>
      <c r="L29" s="21" t="n">
        <v>19969.86528</v>
      </c>
      <c r="M29" s="21" t="n">
        <f aca="false">27.09253-7.10267</f>
        <v>19.98986</v>
      </c>
      <c r="N29" s="21"/>
      <c r="O29" s="21"/>
      <c r="P29" s="21" t="n">
        <f aca="false">SUM(Q29:U29)</f>
        <v>0</v>
      </c>
      <c r="Q29" s="21"/>
      <c r="R29" s="21"/>
      <c r="S29" s="21"/>
      <c r="T29" s="21"/>
      <c r="U29" s="21"/>
      <c r="V29" s="21" t="n">
        <f aca="false">SUM(W29:AA29)</f>
        <v>0</v>
      </c>
      <c r="W29" s="21"/>
      <c r="X29" s="21"/>
      <c r="Y29" s="21"/>
      <c r="Z29" s="21"/>
      <c r="AA29" s="21"/>
      <c r="AB29" s="21" t="n">
        <f aca="false">SUM(AC29:AF29)</f>
        <v>0</v>
      </c>
      <c r="AC29" s="21"/>
      <c r="AD29" s="21"/>
      <c r="AE29" s="21"/>
      <c r="AF29" s="21"/>
      <c r="AG29" s="20" t="n">
        <f aca="false">SUM(AH29:AK29)</f>
        <v>0</v>
      </c>
      <c r="AH29" s="21"/>
      <c r="AI29" s="21"/>
      <c r="AJ29" s="21"/>
      <c r="AK29" s="21"/>
      <c r="AL29" s="18" t="s">
        <v>198</v>
      </c>
      <c r="AM29" s="18" t="s">
        <v>26</v>
      </c>
      <c r="AN29" s="18"/>
      <c r="AO29" s="18" t="s">
        <v>187</v>
      </c>
      <c r="AP29" s="18"/>
      <c r="AQ29" s="18" t="s">
        <v>104</v>
      </c>
      <c r="AR29" s="18" t="s">
        <v>41</v>
      </c>
      <c r="AS29" s="18" t="s">
        <v>199</v>
      </c>
      <c r="AT29" s="18" t="s">
        <v>199</v>
      </c>
      <c r="AU29" s="18"/>
      <c r="AV29" s="18" t="s">
        <v>191</v>
      </c>
      <c r="AW29" s="18" t="s">
        <v>200</v>
      </c>
      <c r="AX29" s="18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</row>
    <row r="30" customFormat="false" ht="102" hidden="false" customHeight="true" outlineLevel="0" collapsed="false">
      <c r="A30" s="17" t="s">
        <v>201</v>
      </c>
      <c r="B30" s="18" t="s">
        <v>193</v>
      </c>
      <c r="C30" s="18" t="s">
        <v>41</v>
      </c>
      <c r="D30" s="18" t="s">
        <v>194</v>
      </c>
      <c r="E30" s="19" t="s">
        <v>195</v>
      </c>
      <c r="F30" s="18" t="s">
        <v>196</v>
      </c>
      <c r="G30" s="18" t="s">
        <v>197</v>
      </c>
      <c r="H30" s="18" t="s">
        <v>202</v>
      </c>
      <c r="I30" s="20" t="n">
        <f aca="false">J30+P30+V30+AB30+AG30</f>
        <v>33964.38342</v>
      </c>
      <c r="J30" s="20" t="n">
        <f aca="false">SUM(K30:O30)</f>
        <v>33964.38342</v>
      </c>
      <c r="K30" s="21"/>
      <c r="L30" s="21" t="n">
        <v>33930.41904</v>
      </c>
      <c r="M30" s="21" t="n">
        <f aca="false">101.92149-98.52767+30.57056</f>
        <v>33.96438</v>
      </c>
      <c r="N30" s="21"/>
      <c r="O30" s="21"/>
      <c r="P30" s="21" t="n">
        <f aca="false">SUM(Q30:U30)</f>
        <v>0</v>
      </c>
      <c r="Q30" s="21"/>
      <c r="R30" s="21"/>
      <c r="S30" s="21"/>
      <c r="T30" s="21"/>
      <c r="U30" s="21"/>
      <c r="V30" s="21" t="n">
        <f aca="false">SUM(W30:AA30)</f>
        <v>0</v>
      </c>
      <c r="W30" s="21"/>
      <c r="X30" s="21"/>
      <c r="Y30" s="21"/>
      <c r="Z30" s="21"/>
      <c r="AA30" s="21"/>
      <c r="AB30" s="21" t="n">
        <f aca="false">SUM(AC30:AF30)</f>
        <v>0</v>
      </c>
      <c r="AC30" s="21"/>
      <c r="AD30" s="21"/>
      <c r="AE30" s="21"/>
      <c r="AF30" s="21"/>
      <c r="AG30" s="20" t="n">
        <f aca="false">SUM(AH30:AK30)</f>
        <v>0</v>
      </c>
      <c r="AH30" s="21"/>
      <c r="AI30" s="21"/>
      <c r="AJ30" s="21"/>
      <c r="AK30" s="21"/>
      <c r="AL30" s="18" t="s">
        <v>198</v>
      </c>
      <c r="AM30" s="18" t="s">
        <v>26</v>
      </c>
      <c r="AN30" s="18"/>
      <c r="AO30" s="18" t="s">
        <v>187</v>
      </c>
      <c r="AP30" s="18"/>
      <c r="AQ30" s="18" t="s">
        <v>203</v>
      </c>
      <c r="AR30" s="18" t="s">
        <v>41</v>
      </c>
      <c r="AS30" s="18" t="s">
        <v>204</v>
      </c>
      <c r="AT30" s="18" t="s">
        <v>204</v>
      </c>
      <c r="AU30" s="18"/>
      <c r="AV30" s="18" t="s">
        <v>191</v>
      </c>
      <c r="AW30" s="18" t="s">
        <v>200</v>
      </c>
      <c r="AX30" s="18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</row>
    <row r="31" customFormat="false" ht="99" hidden="false" customHeight="true" outlineLevel="0" collapsed="false">
      <c r="A31" s="17" t="s">
        <v>205</v>
      </c>
      <c r="B31" s="18" t="s">
        <v>193</v>
      </c>
      <c r="C31" s="18" t="s">
        <v>41</v>
      </c>
      <c r="D31" s="18" t="s">
        <v>194</v>
      </c>
      <c r="E31" s="19" t="s">
        <v>195</v>
      </c>
      <c r="F31" s="18" t="s">
        <v>196</v>
      </c>
      <c r="G31" s="18" t="s">
        <v>197</v>
      </c>
      <c r="H31" s="18" t="s">
        <v>120</v>
      </c>
      <c r="I31" s="20" t="n">
        <f aca="false">J31+P31+V31+AB31+AG31</f>
        <v>3467638.23296</v>
      </c>
      <c r="J31" s="20" t="n">
        <f aca="false">SUM(K31:O31)</f>
        <v>366325.79623</v>
      </c>
      <c r="K31" s="21"/>
      <c r="L31" s="21" t="n">
        <f aca="false">613221.72382-7084.376-100000-21490.14739-118687.73</f>
        <v>365959.47043</v>
      </c>
      <c r="M31" s="21" t="n">
        <f aca="false">1377.11276-7.09146-884.88896-118.80654</f>
        <v>366.3258</v>
      </c>
      <c r="N31" s="21"/>
      <c r="O31" s="21"/>
      <c r="P31" s="21" t="n">
        <f aca="false">SUM(Q31:U31)</f>
        <v>485550.05818</v>
      </c>
      <c r="Q31" s="21"/>
      <c r="R31" s="21" t="n">
        <f aca="false">534591.58091-50865.87</f>
        <v>483725.71091</v>
      </c>
      <c r="S31" s="21" t="n">
        <f aca="false">1875.26405-50.91678</f>
        <v>1824.34727</v>
      </c>
      <c r="T31" s="21"/>
      <c r="U31" s="21"/>
      <c r="V31" s="21" t="n">
        <f aca="false">SUM(W31:AA31)</f>
        <v>592100.37855</v>
      </c>
      <c r="W31" s="21"/>
      <c r="X31" s="21" t="n">
        <v>590160.0536</v>
      </c>
      <c r="Y31" s="21" t="n">
        <v>1940.32495</v>
      </c>
      <c r="Z31" s="21"/>
      <c r="AA31" s="21"/>
      <c r="AB31" s="21" t="n">
        <f aca="false">SUM(AC31:AF31)</f>
        <v>2023662</v>
      </c>
      <c r="AC31" s="21"/>
      <c r="AD31" s="21" t="n">
        <v>601447.48335</v>
      </c>
      <c r="AE31" s="21" t="n">
        <v>2023.662</v>
      </c>
      <c r="AF31" s="21" t="n">
        <v>1420190.85465</v>
      </c>
      <c r="AG31" s="20" t="n">
        <f aca="false">SUM(AH31:AK31)</f>
        <v>0</v>
      </c>
      <c r="AH31" s="21"/>
      <c r="AI31" s="21"/>
      <c r="AJ31" s="21"/>
      <c r="AK31" s="21"/>
      <c r="AL31" s="18" t="s">
        <v>198</v>
      </c>
      <c r="AM31" s="18" t="s">
        <v>28</v>
      </c>
      <c r="AN31" s="18"/>
      <c r="AO31" s="18" t="s">
        <v>187</v>
      </c>
      <c r="AP31" s="18"/>
      <c r="AQ31" s="18" t="s">
        <v>120</v>
      </c>
      <c r="AR31" s="18" t="s">
        <v>41</v>
      </c>
      <c r="AS31" s="18" t="s">
        <v>206</v>
      </c>
      <c r="AT31" s="18" t="s">
        <v>206</v>
      </c>
      <c r="AU31" s="18"/>
      <c r="AV31" s="18" t="s">
        <v>191</v>
      </c>
      <c r="AW31" s="18" t="s">
        <v>200</v>
      </c>
      <c r="AX31" s="18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</row>
    <row r="32" customFormat="false" ht="89.25" hidden="false" customHeight="true" outlineLevel="0" collapsed="false">
      <c r="A32" s="17" t="s">
        <v>207</v>
      </c>
      <c r="B32" s="18" t="s">
        <v>193</v>
      </c>
      <c r="C32" s="18" t="s">
        <v>41</v>
      </c>
      <c r="D32" s="18" t="s">
        <v>194</v>
      </c>
      <c r="E32" s="19" t="s">
        <v>195</v>
      </c>
      <c r="F32" s="18" t="s">
        <v>196</v>
      </c>
      <c r="G32" s="18" t="s">
        <v>197</v>
      </c>
      <c r="H32" s="18" t="s">
        <v>208</v>
      </c>
      <c r="I32" s="20" t="n">
        <f aca="false">J32+P32+V32+AB32+AG32</f>
        <v>238259.16433</v>
      </c>
      <c r="J32" s="20" t="n">
        <f aca="false">SUM(K32:O32)</f>
        <v>137533.97984</v>
      </c>
      <c r="K32" s="21"/>
      <c r="L32" s="21" t="n">
        <f aca="false">6370.10028+7839.26246+118687.73</f>
        <v>132897.09274</v>
      </c>
      <c r="M32" s="32" t="n">
        <f aca="false">6.37648+12.35096+118.80653</f>
        <v>137.53397</v>
      </c>
      <c r="N32" s="21" t="n">
        <f aca="false">0+4499.35313</f>
        <v>4499.35313</v>
      </c>
      <c r="O32" s="21"/>
      <c r="P32" s="21" t="n">
        <f aca="false">SUM(Q32:U32)</f>
        <v>100725.18449</v>
      </c>
      <c r="Q32" s="21"/>
      <c r="R32" s="21" t="n">
        <f aca="false">49758.58931+50865.87</f>
        <v>100624.45931</v>
      </c>
      <c r="S32" s="32" t="n">
        <f aca="false">49.8084+50.91678</f>
        <v>100.72518</v>
      </c>
      <c r="T32" s="21"/>
      <c r="U32" s="21"/>
      <c r="V32" s="21" t="n">
        <f aca="false">SUM(W32:AA32)</f>
        <v>0</v>
      </c>
      <c r="W32" s="21"/>
      <c r="X32" s="21"/>
      <c r="Y32" s="21"/>
      <c r="Z32" s="21"/>
      <c r="AA32" s="21"/>
      <c r="AB32" s="21" t="n">
        <f aca="false">SUM(AC32:AF32)</f>
        <v>0</v>
      </c>
      <c r="AC32" s="21"/>
      <c r="AD32" s="21"/>
      <c r="AE32" s="21"/>
      <c r="AF32" s="21"/>
      <c r="AG32" s="20" t="n">
        <f aca="false">SUM(AH32:AK32)</f>
        <v>0</v>
      </c>
      <c r="AH32" s="21"/>
      <c r="AI32" s="21"/>
      <c r="AJ32" s="21"/>
      <c r="AK32" s="21"/>
      <c r="AL32" s="18" t="s">
        <v>198</v>
      </c>
      <c r="AM32" s="18" t="s">
        <v>28</v>
      </c>
      <c r="AN32" s="18"/>
      <c r="AO32" s="18" t="s">
        <v>187</v>
      </c>
      <c r="AP32" s="18"/>
      <c r="AQ32" s="18" t="s">
        <v>208</v>
      </c>
      <c r="AR32" s="18" t="s">
        <v>41</v>
      </c>
      <c r="AS32" s="18" t="s">
        <v>209</v>
      </c>
      <c r="AT32" s="18" t="s">
        <v>210</v>
      </c>
      <c r="AU32" s="18"/>
      <c r="AV32" s="18" t="s">
        <v>191</v>
      </c>
      <c r="AW32" s="18" t="s">
        <v>200</v>
      </c>
      <c r="AX32" s="18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</row>
    <row r="33" customFormat="false" ht="89.25" hidden="false" customHeight="true" outlineLevel="0" collapsed="false">
      <c r="A33" s="17" t="s">
        <v>211</v>
      </c>
      <c r="B33" s="18" t="s">
        <v>193</v>
      </c>
      <c r="C33" s="18" t="s">
        <v>41</v>
      </c>
      <c r="D33" s="18" t="s">
        <v>194</v>
      </c>
      <c r="E33" s="19" t="s">
        <v>195</v>
      </c>
      <c r="F33" s="18" t="s">
        <v>196</v>
      </c>
      <c r="G33" s="18" t="s">
        <v>197</v>
      </c>
      <c r="H33" s="18" t="s">
        <v>212</v>
      </c>
      <c r="I33" s="20" t="n">
        <f aca="false">J33+P33+V33+AB33+AG33</f>
        <v>3990.99999</v>
      </c>
      <c r="J33" s="20" t="n">
        <f aca="false">SUM(K33:O33)</f>
        <v>3990.99999</v>
      </c>
      <c r="K33" s="21"/>
      <c r="L33" s="21"/>
      <c r="M33" s="32" t="n">
        <v>3.99099</v>
      </c>
      <c r="N33" s="21" t="n">
        <v>3987.009</v>
      </c>
      <c r="O33" s="21"/>
      <c r="P33" s="21" t="n">
        <f aca="false">SUM(Q33:U33)</f>
        <v>0</v>
      </c>
      <c r="Q33" s="21"/>
      <c r="R33" s="21"/>
      <c r="S33" s="32"/>
      <c r="T33" s="21"/>
      <c r="U33" s="21"/>
      <c r="V33" s="21" t="n">
        <f aca="false">SUM(W33:AA33)</f>
        <v>0</v>
      </c>
      <c r="W33" s="21"/>
      <c r="X33" s="21"/>
      <c r="Y33" s="21"/>
      <c r="Z33" s="21"/>
      <c r="AA33" s="21"/>
      <c r="AB33" s="21" t="n">
        <f aca="false">SUM(AC33:AF33)</f>
        <v>0</v>
      </c>
      <c r="AC33" s="21"/>
      <c r="AD33" s="21"/>
      <c r="AE33" s="21"/>
      <c r="AF33" s="21"/>
      <c r="AG33" s="20" t="n">
        <f aca="false">SUM(AH33:AK33)</f>
        <v>0</v>
      </c>
      <c r="AH33" s="21"/>
      <c r="AI33" s="21"/>
      <c r="AJ33" s="21"/>
      <c r="AK33" s="21"/>
      <c r="AL33" s="18" t="s">
        <v>198</v>
      </c>
      <c r="AM33" s="18" t="s">
        <v>25</v>
      </c>
      <c r="AN33" s="18"/>
      <c r="AO33" s="18" t="s">
        <v>187</v>
      </c>
      <c r="AP33" s="18"/>
      <c r="AQ33" s="18" t="s">
        <v>212</v>
      </c>
      <c r="AR33" s="18" t="s">
        <v>41</v>
      </c>
      <c r="AS33" s="18" t="s">
        <v>213</v>
      </c>
      <c r="AT33" s="18" t="s">
        <v>213</v>
      </c>
      <c r="AU33" s="18"/>
      <c r="AV33" s="18" t="s">
        <v>191</v>
      </c>
      <c r="AW33" s="18" t="s">
        <v>200</v>
      </c>
      <c r="AX33" s="18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</row>
    <row r="34" customFormat="false" ht="89.25" hidden="false" customHeight="true" outlineLevel="0" collapsed="false">
      <c r="A34" s="17" t="s">
        <v>214</v>
      </c>
      <c r="B34" s="18" t="s">
        <v>193</v>
      </c>
      <c r="C34" s="18" t="s">
        <v>41</v>
      </c>
      <c r="D34" s="18" t="s">
        <v>194</v>
      </c>
      <c r="E34" s="19" t="s">
        <v>195</v>
      </c>
      <c r="F34" s="18" t="s">
        <v>196</v>
      </c>
      <c r="G34" s="18" t="s">
        <v>197</v>
      </c>
      <c r="H34" s="18" t="s">
        <v>215</v>
      </c>
      <c r="I34" s="20" t="n">
        <f aca="false">J34+P34+V34+AB34+AG34</f>
        <v>9862.55843</v>
      </c>
      <c r="J34" s="20" t="n">
        <f aca="false">SUM(K34:O34)</f>
        <v>9862.55843</v>
      </c>
      <c r="K34" s="21"/>
      <c r="L34" s="21" t="n">
        <v>9852.69588</v>
      </c>
      <c r="M34" s="32" t="n">
        <v>9.86255</v>
      </c>
      <c r="N34" s="21"/>
      <c r="O34" s="21"/>
      <c r="P34" s="21" t="n">
        <f aca="false">SUM(Q34:U34)</f>
        <v>0</v>
      </c>
      <c r="Q34" s="21"/>
      <c r="R34" s="21"/>
      <c r="S34" s="32"/>
      <c r="T34" s="21"/>
      <c r="U34" s="21"/>
      <c r="V34" s="21" t="n">
        <f aca="false">SUM(W34:AA34)</f>
        <v>0</v>
      </c>
      <c r="W34" s="21"/>
      <c r="X34" s="21"/>
      <c r="Y34" s="21"/>
      <c r="Z34" s="21"/>
      <c r="AA34" s="21"/>
      <c r="AB34" s="21" t="n">
        <f aca="false">SUM(AC34:AF34)</f>
        <v>0</v>
      </c>
      <c r="AC34" s="21"/>
      <c r="AD34" s="21"/>
      <c r="AE34" s="21"/>
      <c r="AF34" s="21"/>
      <c r="AG34" s="20" t="n">
        <f aca="false">SUM(AH34:AK34)</f>
        <v>0</v>
      </c>
      <c r="AH34" s="21"/>
      <c r="AI34" s="21"/>
      <c r="AJ34" s="21"/>
      <c r="AK34" s="21"/>
      <c r="AL34" s="18" t="s">
        <v>198</v>
      </c>
      <c r="AM34" s="18" t="s">
        <v>25</v>
      </c>
      <c r="AN34" s="18"/>
      <c r="AO34" s="18" t="s">
        <v>187</v>
      </c>
      <c r="AP34" s="18"/>
      <c r="AQ34" s="18" t="s">
        <v>215</v>
      </c>
      <c r="AR34" s="18" t="s">
        <v>41</v>
      </c>
      <c r="AS34" s="18" t="s">
        <v>216</v>
      </c>
      <c r="AT34" s="18" t="s">
        <v>216</v>
      </c>
      <c r="AU34" s="18"/>
      <c r="AV34" s="18" t="s">
        <v>191</v>
      </c>
      <c r="AW34" s="18" t="s">
        <v>200</v>
      </c>
      <c r="AX34" s="18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</row>
    <row r="35" customFormat="false" ht="89.25" hidden="false" customHeight="true" outlineLevel="0" collapsed="false">
      <c r="A35" s="17" t="s">
        <v>217</v>
      </c>
      <c r="B35" s="18" t="s">
        <v>193</v>
      </c>
      <c r="C35" s="18" t="s">
        <v>41</v>
      </c>
      <c r="D35" s="18" t="s">
        <v>194</v>
      </c>
      <c r="E35" s="19" t="s">
        <v>195</v>
      </c>
      <c r="F35" s="18" t="s">
        <v>196</v>
      </c>
      <c r="G35" s="18" t="s">
        <v>197</v>
      </c>
      <c r="H35" s="18" t="s">
        <v>218</v>
      </c>
      <c r="I35" s="20" t="n">
        <f aca="false">J35+P35+V35+AB35+AG35</f>
        <v>7259.1523</v>
      </c>
      <c r="J35" s="20" t="n">
        <f aca="false">SUM(K35:O35)</f>
        <v>7259.1523</v>
      </c>
      <c r="K35" s="21"/>
      <c r="L35" s="21" t="n">
        <v>3798.18905</v>
      </c>
      <c r="M35" s="32" t="n">
        <v>7.25915</v>
      </c>
      <c r="N35" s="21" t="n">
        <v>3453.7041</v>
      </c>
      <c r="O35" s="21"/>
      <c r="P35" s="21" t="n">
        <f aca="false">SUM(Q35:U35)</f>
        <v>0</v>
      </c>
      <c r="Q35" s="21"/>
      <c r="R35" s="21"/>
      <c r="S35" s="32"/>
      <c r="T35" s="21"/>
      <c r="U35" s="21"/>
      <c r="V35" s="21" t="n">
        <f aca="false">SUM(W35:AA35)</f>
        <v>0</v>
      </c>
      <c r="W35" s="21"/>
      <c r="X35" s="21"/>
      <c r="Y35" s="21"/>
      <c r="Z35" s="21"/>
      <c r="AA35" s="21"/>
      <c r="AB35" s="21" t="n">
        <f aca="false">SUM(AC35:AF35)</f>
        <v>0</v>
      </c>
      <c r="AC35" s="21"/>
      <c r="AD35" s="21"/>
      <c r="AE35" s="21"/>
      <c r="AF35" s="21"/>
      <c r="AG35" s="20" t="n">
        <f aca="false">SUM(AH35:AK35)</f>
        <v>0</v>
      </c>
      <c r="AH35" s="21"/>
      <c r="AI35" s="21"/>
      <c r="AJ35" s="21"/>
      <c r="AK35" s="21"/>
      <c r="AL35" s="18" t="s">
        <v>198</v>
      </c>
      <c r="AM35" s="18" t="s">
        <v>25</v>
      </c>
      <c r="AN35" s="18"/>
      <c r="AO35" s="18" t="s">
        <v>187</v>
      </c>
      <c r="AP35" s="18"/>
      <c r="AQ35" s="18" t="s">
        <v>219</v>
      </c>
      <c r="AR35" s="18" t="s">
        <v>41</v>
      </c>
      <c r="AS35" s="18" t="s">
        <v>220</v>
      </c>
      <c r="AT35" s="18" t="s">
        <v>220</v>
      </c>
      <c r="AU35" s="18"/>
      <c r="AV35" s="18" t="s">
        <v>191</v>
      </c>
      <c r="AW35" s="18" t="s">
        <v>200</v>
      </c>
      <c r="AX35" s="18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</row>
    <row r="36" customFormat="false" ht="89.25" hidden="false" customHeight="true" outlineLevel="0" collapsed="false">
      <c r="A36" s="17" t="s">
        <v>221</v>
      </c>
      <c r="B36" s="18" t="s">
        <v>193</v>
      </c>
      <c r="C36" s="18" t="s">
        <v>41</v>
      </c>
      <c r="D36" s="18" t="s">
        <v>194</v>
      </c>
      <c r="E36" s="19" t="s">
        <v>195</v>
      </c>
      <c r="F36" s="18" t="s">
        <v>196</v>
      </c>
      <c r="G36" s="18" t="s">
        <v>197</v>
      </c>
      <c r="H36" s="18" t="s">
        <v>59</v>
      </c>
      <c r="I36" s="20" t="n">
        <f aca="false">J36+P36+V36+AB36+AG36</f>
        <v>3946.40166</v>
      </c>
      <c r="J36" s="20" t="n">
        <f aca="false">SUM(K36:O36)</f>
        <v>3946.40166</v>
      </c>
      <c r="K36" s="21"/>
      <c r="L36" s="21"/>
      <c r="M36" s="32" t="n">
        <v>3.9464</v>
      </c>
      <c r="N36" s="21" t="n">
        <v>3942.45526</v>
      </c>
      <c r="O36" s="21"/>
      <c r="P36" s="21" t="n">
        <f aca="false">SUM(Q36:U36)</f>
        <v>0</v>
      </c>
      <c r="Q36" s="21"/>
      <c r="R36" s="21"/>
      <c r="S36" s="32"/>
      <c r="T36" s="21"/>
      <c r="U36" s="21"/>
      <c r="V36" s="21" t="n">
        <f aca="false">SUM(W36:AA36)</f>
        <v>0</v>
      </c>
      <c r="W36" s="21"/>
      <c r="X36" s="21"/>
      <c r="Y36" s="21"/>
      <c r="Z36" s="21"/>
      <c r="AA36" s="21"/>
      <c r="AB36" s="21" t="n">
        <f aca="false">SUM(AC36:AF36)</f>
        <v>0</v>
      </c>
      <c r="AC36" s="21"/>
      <c r="AD36" s="21"/>
      <c r="AE36" s="21"/>
      <c r="AF36" s="21"/>
      <c r="AG36" s="20" t="n">
        <f aca="false">SUM(AH36:AK36)</f>
        <v>0</v>
      </c>
      <c r="AH36" s="21"/>
      <c r="AI36" s="21"/>
      <c r="AJ36" s="21"/>
      <c r="AK36" s="21"/>
      <c r="AL36" s="18" t="s">
        <v>198</v>
      </c>
      <c r="AM36" s="18" t="s">
        <v>25</v>
      </c>
      <c r="AN36" s="18"/>
      <c r="AO36" s="18" t="s">
        <v>187</v>
      </c>
      <c r="AP36" s="18"/>
      <c r="AQ36" s="18" t="s">
        <v>59</v>
      </c>
      <c r="AR36" s="18" t="s">
        <v>41</v>
      </c>
      <c r="AS36" s="18" t="s">
        <v>222</v>
      </c>
      <c r="AT36" s="18" t="s">
        <v>222</v>
      </c>
      <c r="AU36" s="18"/>
      <c r="AV36" s="18" t="s">
        <v>191</v>
      </c>
      <c r="AW36" s="18" t="s">
        <v>200</v>
      </c>
      <c r="AX36" s="18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</row>
    <row r="37" customFormat="false" ht="87.75" hidden="false" customHeight="true" outlineLevel="0" collapsed="false">
      <c r="A37" s="17" t="s">
        <v>223</v>
      </c>
      <c r="B37" s="18" t="s">
        <v>193</v>
      </c>
      <c r="C37" s="18" t="s">
        <v>41</v>
      </c>
      <c r="D37" s="18" t="s">
        <v>224</v>
      </c>
      <c r="E37" s="19" t="s">
        <v>195</v>
      </c>
      <c r="F37" s="18" t="s">
        <v>196</v>
      </c>
      <c r="G37" s="18" t="s">
        <v>225</v>
      </c>
      <c r="H37" s="18" t="s">
        <v>226</v>
      </c>
      <c r="I37" s="20" t="n">
        <f aca="false">J37+P37+V37+AB37+AG37</f>
        <v>264200</v>
      </c>
      <c r="J37" s="20" t="n">
        <f aca="false">SUM(K37:O37)</f>
        <v>264200</v>
      </c>
      <c r="K37" s="21" t="n">
        <v>100000</v>
      </c>
      <c r="L37" s="28" t="n">
        <f aca="false">64200+100000</f>
        <v>164200</v>
      </c>
      <c r="M37" s="21"/>
      <c r="N37" s="21"/>
      <c r="O37" s="21"/>
      <c r="P37" s="21" t="n">
        <f aca="false">SUM(Q37:U37)</f>
        <v>0</v>
      </c>
      <c r="Q37" s="21"/>
      <c r="R37" s="21"/>
      <c r="S37" s="21"/>
      <c r="T37" s="21"/>
      <c r="U37" s="21"/>
      <c r="V37" s="21" t="n">
        <f aca="false">SUM(W37:AA37)</f>
        <v>0</v>
      </c>
      <c r="W37" s="21"/>
      <c r="X37" s="21"/>
      <c r="Y37" s="21"/>
      <c r="Z37" s="21"/>
      <c r="AA37" s="21"/>
      <c r="AB37" s="21" t="n">
        <f aca="false">SUM(AC37:AF37)</f>
        <v>0</v>
      </c>
      <c r="AC37" s="21"/>
      <c r="AD37" s="21"/>
      <c r="AE37" s="21"/>
      <c r="AF37" s="21"/>
      <c r="AG37" s="20" t="n">
        <f aca="false">SUM(AH37:AK37)</f>
        <v>0</v>
      </c>
      <c r="AH37" s="21"/>
      <c r="AI37" s="21"/>
      <c r="AJ37" s="21"/>
      <c r="AK37" s="21"/>
      <c r="AL37" s="18" t="s">
        <v>227</v>
      </c>
      <c r="AM37" s="18" t="s">
        <v>25</v>
      </c>
      <c r="AN37" s="18"/>
      <c r="AO37" s="18" t="s">
        <v>48</v>
      </c>
      <c r="AP37" s="18" t="s">
        <v>228</v>
      </c>
      <c r="AQ37" s="18" t="s">
        <v>50</v>
      </c>
      <c r="AR37" s="18" t="s">
        <v>41</v>
      </c>
      <c r="AS37" s="18" t="s">
        <v>41</v>
      </c>
      <c r="AT37" s="18" t="s">
        <v>50</v>
      </c>
      <c r="AU37" s="22" t="s">
        <v>229</v>
      </c>
      <c r="AV37" s="18" t="s">
        <v>54</v>
      </c>
      <c r="AW37" s="18" t="s">
        <v>55</v>
      </c>
      <c r="AX37" s="24" t="s">
        <v>230</v>
      </c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</row>
    <row r="38" customFormat="false" ht="88.5" hidden="false" customHeight="true" outlineLevel="0" collapsed="false">
      <c r="A38" s="17" t="s">
        <v>231</v>
      </c>
      <c r="B38" s="18" t="s">
        <v>193</v>
      </c>
      <c r="C38" s="18" t="s">
        <v>41</v>
      </c>
      <c r="D38" s="18" t="s">
        <v>194</v>
      </c>
      <c r="E38" s="19" t="s">
        <v>195</v>
      </c>
      <c r="F38" s="18" t="s">
        <v>196</v>
      </c>
      <c r="G38" s="33" t="s">
        <v>232</v>
      </c>
      <c r="H38" s="34" t="s">
        <v>120</v>
      </c>
      <c r="I38" s="20" t="n">
        <f aca="false">J38+P38+V38+AB38+AG38</f>
        <v>2265</v>
      </c>
      <c r="J38" s="35" t="n">
        <f aca="false">SUM(K38:O38)</f>
        <v>2265</v>
      </c>
      <c r="K38" s="35"/>
      <c r="L38" s="35"/>
      <c r="M38" s="35" t="n">
        <v>2.265</v>
      </c>
      <c r="N38" s="35" t="n">
        <v>2262.735</v>
      </c>
      <c r="O38" s="36"/>
      <c r="P38" s="21" t="n">
        <f aca="false">SUM(Q38:U38)</f>
        <v>0</v>
      </c>
      <c r="Q38" s="21"/>
      <c r="R38" s="21"/>
      <c r="S38" s="21"/>
      <c r="T38" s="21"/>
      <c r="U38" s="21"/>
      <c r="V38" s="21" t="n">
        <f aca="false">SUM(W38:AA38)</f>
        <v>0</v>
      </c>
      <c r="W38" s="21"/>
      <c r="X38" s="21"/>
      <c r="Y38" s="21"/>
      <c r="Z38" s="21"/>
      <c r="AA38" s="21"/>
      <c r="AB38" s="21" t="n">
        <f aca="false">SUM(AC38:AF38)</f>
        <v>0</v>
      </c>
      <c r="AC38" s="21"/>
      <c r="AD38" s="21"/>
      <c r="AE38" s="21"/>
      <c r="AF38" s="21"/>
      <c r="AG38" s="20" t="n">
        <f aca="false">SUM(AH38:AK38)</f>
        <v>0</v>
      </c>
      <c r="AH38" s="21"/>
      <c r="AI38" s="21"/>
      <c r="AJ38" s="21"/>
      <c r="AK38" s="21"/>
      <c r="AL38" s="18" t="s">
        <v>198</v>
      </c>
      <c r="AM38" s="36" t="s">
        <v>25</v>
      </c>
      <c r="AN38" s="36"/>
      <c r="AO38" s="33" t="s">
        <v>187</v>
      </c>
      <c r="AP38" s="36"/>
      <c r="AQ38" s="33" t="s">
        <v>120</v>
      </c>
      <c r="AR38" s="33" t="s">
        <v>233</v>
      </c>
      <c r="AS38" s="33" t="s">
        <v>206</v>
      </c>
      <c r="AT38" s="33" t="s">
        <v>206</v>
      </c>
      <c r="AU38" s="36"/>
      <c r="AV38" s="33" t="s">
        <v>191</v>
      </c>
      <c r="AW38" s="33" t="s">
        <v>200</v>
      </c>
      <c r="AX38" s="36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</row>
    <row r="39" customFormat="false" ht="170.25" hidden="false" customHeight="true" outlineLevel="0" collapsed="false">
      <c r="A39" s="17" t="s">
        <v>234</v>
      </c>
      <c r="B39" s="18" t="s">
        <v>193</v>
      </c>
      <c r="C39" s="14" t="s">
        <v>235</v>
      </c>
      <c r="D39" s="14" t="s">
        <v>236</v>
      </c>
      <c r="E39" s="17" t="s">
        <v>195</v>
      </c>
      <c r="F39" s="33" t="s">
        <v>237</v>
      </c>
      <c r="G39" s="14" t="s">
        <v>238</v>
      </c>
      <c r="H39" s="14" t="s">
        <v>239</v>
      </c>
      <c r="I39" s="20" t="n">
        <f aca="false">J39+P39+V39+AB39+AG39</f>
        <v>725100</v>
      </c>
      <c r="J39" s="20" t="n">
        <f aca="false">SUM(K39:O39)</f>
        <v>13100</v>
      </c>
      <c r="K39" s="20"/>
      <c r="L39" s="20" t="n">
        <f aca="false">13100</f>
        <v>13100</v>
      </c>
      <c r="M39" s="20"/>
      <c r="N39" s="20"/>
      <c r="O39" s="20"/>
      <c r="P39" s="21" t="n">
        <f aca="false">SUM(Q39:U39)</f>
        <v>197750</v>
      </c>
      <c r="Q39" s="20"/>
      <c r="R39" s="20" t="n">
        <v>197750</v>
      </c>
      <c r="S39" s="20"/>
      <c r="T39" s="20"/>
      <c r="U39" s="20"/>
      <c r="V39" s="21" t="n">
        <f aca="false">SUM(W39:AA39)</f>
        <v>197750</v>
      </c>
      <c r="W39" s="20"/>
      <c r="X39" s="20" t="n">
        <v>197750</v>
      </c>
      <c r="Y39" s="20"/>
      <c r="Z39" s="20"/>
      <c r="AA39" s="20"/>
      <c r="AB39" s="21" t="n">
        <f aca="false">SUM(AC39:AF39)</f>
        <v>197750</v>
      </c>
      <c r="AC39" s="20"/>
      <c r="AD39" s="20" t="n">
        <v>197750</v>
      </c>
      <c r="AE39" s="20"/>
      <c r="AF39" s="20"/>
      <c r="AG39" s="20" t="n">
        <f aca="false">SUM(AH39:AK39)</f>
        <v>118750</v>
      </c>
      <c r="AH39" s="20"/>
      <c r="AI39" s="20" t="n">
        <v>118750</v>
      </c>
      <c r="AJ39" s="20"/>
      <c r="AK39" s="20"/>
      <c r="AL39" s="14" t="s">
        <v>240</v>
      </c>
      <c r="AM39" s="37" t="s">
        <v>29</v>
      </c>
      <c r="AN39" s="37"/>
      <c r="AO39" s="14" t="s">
        <v>241</v>
      </c>
      <c r="AP39" s="37"/>
      <c r="AQ39" s="14" t="s">
        <v>235</v>
      </c>
      <c r="AR39" s="33" t="s">
        <v>41</v>
      </c>
      <c r="AS39" s="14" t="s">
        <v>235</v>
      </c>
      <c r="AT39" s="14" t="s">
        <v>235</v>
      </c>
      <c r="AU39" s="37"/>
      <c r="AV39" s="18" t="s">
        <v>54</v>
      </c>
      <c r="AW39" s="14" t="s">
        <v>200</v>
      </c>
      <c r="AX39" s="37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</row>
    <row r="40" customFormat="false" ht="111.75" hidden="false" customHeight="true" outlineLevel="0" collapsed="false">
      <c r="A40" s="17" t="s">
        <v>242</v>
      </c>
      <c r="B40" s="14" t="s">
        <v>243</v>
      </c>
      <c r="C40" s="14" t="s">
        <v>244</v>
      </c>
      <c r="D40" s="38" t="s">
        <v>245</v>
      </c>
      <c r="E40" s="39" t="s">
        <v>246</v>
      </c>
      <c r="F40" s="39" t="s">
        <v>247</v>
      </c>
      <c r="G40" s="14" t="s">
        <v>248</v>
      </c>
      <c r="H40" s="14" t="s">
        <v>120</v>
      </c>
      <c r="I40" s="20" t="n">
        <f aca="false">J40+P40+V40+AB40+AG40</f>
        <v>0</v>
      </c>
      <c r="J40" s="20" t="n">
        <f aca="false">SUM(K40:O40)</f>
        <v>0</v>
      </c>
      <c r="K40" s="20"/>
      <c r="L40" s="20" t="n">
        <f aca="false">126000-126000</f>
        <v>0</v>
      </c>
      <c r="M40" s="20"/>
      <c r="N40" s="20"/>
      <c r="O40" s="20"/>
      <c r="P40" s="21" t="n">
        <f aca="false">SUM(Q40:U40)</f>
        <v>0</v>
      </c>
      <c r="Q40" s="20"/>
      <c r="R40" s="20"/>
      <c r="S40" s="20"/>
      <c r="T40" s="20"/>
      <c r="U40" s="20"/>
      <c r="V40" s="21" t="n">
        <f aca="false">SUM(W40:AA40)</f>
        <v>0</v>
      </c>
      <c r="W40" s="20"/>
      <c r="X40" s="20"/>
      <c r="Y40" s="20"/>
      <c r="Z40" s="20"/>
      <c r="AA40" s="20"/>
      <c r="AB40" s="21" t="n">
        <f aca="false">SUM(AC40:AF40)</f>
        <v>0</v>
      </c>
      <c r="AC40" s="20"/>
      <c r="AD40" s="20"/>
      <c r="AE40" s="20"/>
      <c r="AF40" s="20"/>
      <c r="AG40" s="20" t="n">
        <f aca="false">SUM(AH40:AK40)</f>
        <v>0</v>
      </c>
      <c r="AH40" s="20"/>
      <c r="AI40" s="20"/>
      <c r="AJ40" s="20"/>
      <c r="AK40" s="20"/>
      <c r="AL40" s="14" t="s">
        <v>249</v>
      </c>
      <c r="AM40" s="38" t="s">
        <v>25</v>
      </c>
      <c r="AN40" s="14"/>
      <c r="AO40" s="14" t="s">
        <v>250</v>
      </c>
      <c r="AP40" s="14" t="s">
        <v>251</v>
      </c>
      <c r="AQ40" s="14" t="s">
        <v>252</v>
      </c>
      <c r="AR40" s="38" t="s">
        <v>253</v>
      </c>
      <c r="AS40" s="14" t="s">
        <v>252</v>
      </c>
      <c r="AT40" s="14" t="s">
        <v>254</v>
      </c>
      <c r="AU40" s="27" t="s">
        <v>255</v>
      </c>
      <c r="AV40" s="18" t="s">
        <v>54</v>
      </c>
      <c r="AW40" s="16" t="s">
        <v>64</v>
      </c>
      <c r="AX40" s="18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</row>
    <row r="41" customFormat="false" ht="114" hidden="false" customHeight="true" outlineLevel="0" collapsed="false">
      <c r="A41" s="17" t="s">
        <v>256</v>
      </c>
      <c r="B41" s="14" t="s">
        <v>243</v>
      </c>
      <c r="C41" s="14" t="s">
        <v>244</v>
      </c>
      <c r="D41" s="38" t="s">
        <v>245</v>
      </c>
      <c r="E41" s="17" t="s">
        <v>246</v>
      </c>
      <c r="F41" s="39" t="s">
        <v>247</v>
      </c>
      <c r="G41" s="14" t="s">
        <v>257</v>
      </c>
      <c r="H41" s="14" t="s">
        <v>163</v>
      </c>
      <c r="I41" s="20" t="n">
        <f aca="false">J41+P41+V41+AB41+AG41</f>
        <v>282737.28</v>
      </c>
      <c r="J41" s="20" t="n">
        <f aca="false">SUM(K41:O41)</f>
        <v>282737.28</v>
      </c>
      <c r="K41" s="20"/>
      <c r="L41" s="20" t="n">
        <f aca="false">221310+61427.28</f>
        <v>282737.28</v>
      </c>
      <c r="M41" s="20"/>
      <c r="N41" s="20"/>
      <c r="O41" s="20"/>
      <c r="P41" s="21" t="n">
        <f aca="false">SUM(Q41:U41)</f>
        <v>0</v>
      </c>
      <c r="Q41" s="20"/>
      <c r="R41" s="20"/>
      <c r="S41" s="20"/>
      <c r="T41" s="20"/>
      <c r="U41" s="20"/>
      <c r="V41" s="21" t="n">
        <f aca="false">SUM(W41:AA41)</f>
        <v>0</v>
      </c>
      <c r="W41" s="20"/>
      <c r="X41" s="20"/>
      <c r="Y41" s="20"/>
      <c r="Z41" s="20"/>
      <c r="AA41" s="20"/>
      <c r="AB41" s="21" t="n">
        <f aca="false">SUM(AC41:AF41)</f>
        <v>0</v>
      </c>
      <c r="AC41" s="20"/>
      <c r="AD41" s="20"/>
      <c r="AE41" s="20"/>
      <c r="AF41" s="20"/>
      <c r="AG41" s="20" t="n">
        <f aca="false">SUM(AH41:AK41)</f>
        <v>0</v>
      </c>
      <c r="AH41" s="20"/>
      <c r="AI41" s="20"/>
      <c r="AJ41" s="20"/>
      <c r="AK41" s="20"/>
      <c r="AL41" s="14" t="s">
        <v>249</v>
      </c>
      <c r="AM41" s="38" t="s">
        <v>25</v>
      </c>
      <c r="AN41" s="14"/>
      <c r="AO41" s="14" t="s">
        <v>250</v>
      </c>
      <c r="AP41" s="14"/>
      <c r="AQ41" s="14" t="s">
        <v>252</v>
      </c>
      <c r="AR41" s="38" t="s">
        <v>253</v>
      </c>
      <c r="AS41" s="14" t="s">
        <v>252</v>
      </c>
      <c r="AT41" s="14" t="s">
        <v>254</v>
      </c>
      <c r="AU41" s="27" t="s">
        <v>258</v>
      </c>
      <c r="AV41" s="18" t="s">
        <v>54</v>
      </c>
      <c r="AW41" s="14" t="s">
        <v>259</v>
      </c>
      <c r="AX41" s="33" t="s">
        <v>260</v>
      </c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</row>
    <row r="42" customFormat="false" ht="102" hidden="false" customHeight="false" outlineLevel="0" collapsed="false">
      <c r="A42" s="17" t="s">
        <v>261</v>
      </c>
      <c r="B42" s="14" t="s">
        <v>243</v>
      </c>
      <c r="C42" s="14" t="s">
        <v>244</v>
      </c>
      <c r="D42" s="38" t="s">
        <v>245</v>
      </c>
      <c r="E42" s="17" t="s">
        <v>246</v>
      </c>
      <c r="F42" s="39" t="s">
        <v>247</v>
      </c>
      <c r="G42" s="14" t="s">
        <v>262</v>
      </c>
      <c r="H42" s="14" t="s">
        <v>120</v>
      </c>
      <c r="I42" s="20" t="n">
        <f aca="false">J42+P42+V42+AB42+AG42</f>
        <v>7758.45832999999</v>
      </c>
      <c r="J42" s="20" t="n">
        <f aca="false">SUM(K42:O42)</f>
        <v>7758.45832999999</v>
      </c>
      <c r="K42" s="20"/>
      <c r="L42" s="20" t="n">
        <f aca="false">91000-83241.54167</f>
        <v>7758.45832999999</v>
      </c>
      <c r="M42" s="20"/>
      <c r="N42" s="20"/>
      <c r="O42" s="20"/>
      <c r="P42" s="21" t="n">
        <f aca="false">SUM(Q42:U42)</f>
        <v>0</v>
      </c>
      <c r="Q42" s="20"/>
      <c r="R42" s="20"/>
      <c r="S42" s="20"/>
      <c r="T42" s="20"/>
      <c r="U42" s="20"/>
      <c r="V42" s="21" t="n">
        <f aca="false">SUM(W42:AA42)</f>
        <v>0</v>
      </c>
      <c r="W42" s="20"/>
      <c r="X42" s="20"/>
      <c r="Y42" s="20"/>
      <c r="Z42" s="20"/>
      <c r="AA42" s="20"/>
      <c r="AB42" s="21" t="n">
        <f aca="false">SUM(AC42:AF42)</f>
        <v>0</v>
      </c>
      <c r="AC42" s="20"/>
      <c r="AD42" s="20"/>
      <c r="AE42" s="20"/>
      <c r="AF42" s="20"/>
      <c r="AG42" s="20" t="n">
        <f aca="false">SUM(AH42:AK42)</f>
        <v>0</v>
      </c>
      <c r="AH42" s="20"/>
      <c r="AI42" s="20"/>
      <c r="AJ42" s="20"/>
      <c r="AK42" s="20"/>
      <c r="AL42" s="14" t="s">
        <v>249</v>
      </c>
      <c r="AM42" s="38" t="s">
        <v>25</v>
      </c>
      <c r="AN42" s="14"/>
      <c r="AO42" s="14" t="s">
        <v>250</v>
      </c>
      <c r="AP42" s="14" t="s">
        <v>263</v>
      </c>
      <c r="AQ42" s="14" t="s">
        <v>252</v>
      </c>
      <c r="AR42" s="38" t="s">
        <v>253</v>
      </c>
      <c r="AS42" s="14" t="s">
        <v>252</v>
      </c>
      <c r="AT42" s="14" t="s">
        <v>254</v>
      </c>
      <c r="AU42" s="40"/>
      <c r="AV42" s="18" t="s">
        <v>54</v>
      </c>
      <c r="AW42" s="16" t="s">
        <v>64</v>
      </c>
      <c r="AX42" s="18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</row>
    <row r="43" customFormat="false" ht="111.75" hidden="false" customHeight="true" outlineLevel="0" collapsed="false">
      <c r="A43" s="17" t="s">
        <v>264</v>
      </c>
      <c r="B43" s="14" t="s">
        <v>243</v>
      </c>
      <c r="C43" s="14" t="s">
        <v>244</v>
      </c>
      <c r="D43" s="38" t="s">
        <v>265</v>
      </c>
      <c r="E43" s="17" t="s">
        <v>246</v>
      </c>
      <c r="F43" s="39" t="s">
        <v>247</v>
      </c>
      <c r="G43" s="16" t="s">
        <v>266</v>
      </c>
      <c r="H43" s="16" t="s">
        <v>163</v>
      </c>
      <c r="I43" s="20" t="n">
        <f aca="false">J43+P43+V43+AB43+AG43</f>
        <v>54691.02675</v>
      </c>
      <c r="J43" s="20" t="n">
        <f aca="false">SUM(K43:O43)</f>
        <v>54691.02675</v>
      </c>
      <c r="K43" s="20" t="n">
        <f aca="false">43302.6-43302.6</f>
        <v>0</v>
      </c>
      <c r="L43" s="20" t="n">
        <v>50000</v>
      </c>
      <c r="M43" s="20" t="n">
        <v>4691.02675</v>
      </c>
      <c r="N43" s="20"/>
      <c r="O43" s="20"/>
      <c r="P43" s="21" t="n">
        <f aca="false">SUM(Q43:U43)</f>
        <v>0</v>
      </c>
      <c r="Q43" s="20" t="n">
        <f aca="false">89812-89812</f>
        <v>0</v>
      </c>
      <c r="R43" s="20" t="n">
        <f aca="false">179860.31086-179860.31086</f>
        <v>0</v>
      </c>
      <c r="S43" s="20"/>
      <c r="T43" s="20"/>
      <c r="U43" s="20"/>
      <c r="V43" s="21" t="n">
        <f aca="false">SUM(W43:AA43)</f>
        <v>0</v>
      </c>
      <c r="W43" s="20"/>
      <c r="X43" s="20"/>
      <c r="Y43" s="20"/>
      <c r="Z43" s="20"/>
      <c r="AA43" s="20"/>
      <c r="AB43" s="21" t="n">
        <f aca="false">SUM(AC43:AF43)</f>
        <v>0</v>
      </c>
      <c r="AC43" s="20"/>
      <c r="AD43" s="20"/>
      <c r="AE43" s="20"/>
      <c r="AF43" s="20"/>
      <c r="AG43" s="20" t="n">
        <f aca="false">SUM(AH43:AK43)</f>
        <v>0</v>
      </c>
      <c r="AH43" s="20"/>
      <c r="AI43" s="20"/>
      <c r="AJ43" s="20"/>
      <c r="AK43" s="20"/>
      <c r="AL43" s="16" t="s">
        <v>267</v>
      </c>
      <c r="AM43" s="38" t="s">
        <v>25</v>
      </c>
      <c r="AN43" s="16"/>
      <c r="AO43" s="14" t="s">
        <v>187</v>
      </c>
      <c r="AP43" s="16" t="s">
        <v>268</v>
      </c>
      <c r="AQ43" s="16" t="s">
        <v>215</v>
      </c>
      <c r="AR43" s="38" t="s">
        <v>253</v>
      </c>
      <c r="AS43" s="16" t="s">
        <v>216</v>
      </c>
      <c r="AT43" s="16" t="s">
        <v>216</v>
      </c>
      <c r="AU43" s="27" t="s">
        <v>269</v>
      </c>
      <c r="AV43" s="14" t="s">
        <v>191</v>
      </c>
      <c r="AW43" s="16" t="s">
        <v>55</v>
      </c>
      <c r="AX43" s="33" t="s">
        <v>270</v>
      </c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</row>
    <row r="44" customFormat="false" ht="111.75" hidden="false" customHeight="true" outlineLevel="0" collapsed="false">
      <c r="A44" s="17" t="s">
        <v>271</v>
      </c>
      <c r="B44" s="14" t="s">
        <v>243</v>
      </c>
      <c r="C44" s="14" t="s">
        <v>244</v>
      </c>
      <c r="D44" s="41" t="s">
        <v>272</v>
      </c>
      <c r="E44" s="16" t="s">
        <v>273</v>
      </c>
      <c r="F44" s="16" t="s">
        <v>274</v>
      </c>
      <c r="G44" s="16" t="s">
        <v>275</v>
      </c>
      <c r="H44" s="14" t="s">
        <v>120</v>
      </c>
      <c r="I44" s="20" t="n">
        <f aca="false">J44+P44+V44+AB44+AG44</f>
        <v>9187543.9</v>
      </c>
      <c r="J44" s="20" t="n">
        <f aca="false">SUM(K44:O44)</f>
        <v>9187543.9</v>
      </c>
      <c r="K44" s="20" t="n">
        <v>8000000</v>
      </c>
      <c r="L44" s="20" t="n">
        <f aca="false">605000+582543.9</f>
        <v>1187543.9</v>
      </c>
      <c r="M44" s="27"/>
      <c r="N44" s="27"/>
      <c r="O44" s="27"/>
      <c r="P44" s="21" t="n">
        <f aca="false">SUM(Q44:U44)</f>
        <v>0</v>
      </c>
      <c r="Q44" s="27"/>
      <c r="R44" s="20"/>
      <c r="S44" s="27"/>
      <c r="T44" s="27"/>
      <c r="U44" s="27"/>
      <c r="V44" s="21" t="n">
        <f aca="false">SUM(W44:AA44)</f>
        <v>0</v>
      </c>
      <c r="W44" s="27"/>
      <c r="X44" s="27"/>
      <c r="Y44" s="27"/>
      <c r="Z44" s="27"/>
      <c r="AA44" s="27"/>
      <c r="AB44" s="21" t="n">
        <f aca="false">SUM(AC44:AF44)</f>
        <v>0</v>
      </c>
      <c r="AC44" s="27"/>
      <c r="AD44" s="27"/>
      <c r="AE44" s="27"/>
      <c r="AF44" s="27"/>
      <c r="AG44" s="20" t="n">
        <f aca="false">SUM(AH44:AK44)</f>
        <v>0</v>
      </c>
      <c r="AH44" s="27"/>
      <c r="AI44" s="27"/>
      <c r="AJ44" s="27"/>
      <c r="AK44" s="27"/>
      <c r="AL44" s="16" t="s">
        <v>276</v>
      </c>
      <c r="AM44" s="16" t="s">
        <v>26</v>
      </c>
      <c r="AN44" s="16"/>
      <c r="AO44" s="16" t="s">
        <v>48</v>
      </c>
      <c r="AP44" s="16" t="s">
        <v>277</v>
      </c>
      <c r="AQ44" s="38" t="s">
        <v>253</v>
      </c>
      <c r="AR44" s="38" t="s">
        <v>253</v>
      </c>
      <c r="AS44" s="38" t="s">
        <v>253</v>
      </c>
      <c r="AT44" s="38" t="s">
        <v>253</v>
      </c>
      <c r="AU44" s="16" t="s">
        <v>278</v>
      </c>
      <c r="AV44" s="33" t="s">
        <v>54</v>
      </c>
      <c r="AW44" s="16" t="s">
        <v>55</v>
      </c>
      <c r="AX44" s="16" t="s">
        <v>279</v>
      </c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</row>
    <row r="45" customFormat="false" ht="132.75" hidden="false" customHeight="true" outlineLevel="0" collapsed="false">
      <c r="A45" s="17" t="s">
        <v>280</v>
      </c>
      <c r="B45" s="15" t="s">
        <v>243</v>
      </c>
      <c r="C45" s="15" t="s">
        <v>244</v>
      </c>
      <c r="D45" s="38" t="s">
        <v>245</v>
      </c>
      <c r="E45" s="39" t="s">
        <v>246</v>
      </c>
      <c r="F45" s="39" t="s">
        <v>247</v>
      </c>
      <c r="G45" s="42" t="s">
        <v>281</v>
      </c>
      <c r="H45" s="15" t="s">
        <v>163</v>
      </c>
      <c r="I45" s="20" t="n">
        <f aca="false">J45+P45+V45+AB45+AG45</f>
        <v>22364.1</v>
      </c>
      <c r="J45" s="20" t="n">
        <f aca="false">SUM(K45:O45)</f>
        <v>22364.1</v>
      </c>
      <c r="K45" s="20"/>
      <c r="L45" s="43" t="n">
        <f aca="false">223.641+22140.459</f>
        <v>22364.1</v>
      </c>
      <c r="M45" s="20"/>
      <c r="N45" s="20"/>
      <c r="O45" s="20"/>
      <c r="P45" s="21" t="n">
        <f aca="false">SUM(Q45:U45)</f>
        <v>0</v>
      </c>
      <c r="Q45" s="20"/>
      <c r="R45" s="20"/>
      <c r="S45" s="20"/>
      <c r="T45" s="20"/>
      <c r="U45" s="20"/>
      <c r="V45" s="21" t="n">
        <f aca="false">SUM(W45:AA45)</f>
        <v>0</v>
      </c>
      <c r="W45" s="20"/>
      <c r="X45" s="20"/>
      <c r="Y45" s="20"/>
      <c r="Z45" s="20"/>
      <c r="AA45" s="20"/>
      <c r="AB45" s="21" t="n">
        <f aca="false">SUM(AC45:AF45)</f>
        <v>0</v>
      </c>
      <c r="AC45" s="20"/>
      <c r="AD45" s="20"/>
      <c r="AE45" s="20"/>
      <c r="AF45" s="20"/>
      <c r="AG45" s="20" t="n">
        <f aca="false">SUM(AH45:AK45)</f>
        <v>0</v>
      </c>
      <c r="AH45" s="20"/>
      <c r="AI45" s="20"/>
      <c r="AJ45" s="20"/>
      <c r="AK45" s="20"/>
      <c r="AL45" s="38" t="s">
        <v>249</v>
      </c>
      <c r="AM45" s="38"/>
      <c r="AN45" s="38" t="s">
        <v>25</v>
      </c>
      <c r="AO45" s="38" t="s">
        <v>282</v>
      </c>
      <c r="AP45" s="38" t="s">
        <v>283</v>
      </c>
      <c r="AQ45" s="38" t="s">
        <v>252</v>
      </c>
      <c r="AR45" s="38" t="s">
        <v>253</v>
      </c>
      <c r="AS45" s="38" t="s">
        <v>252</v>
      </c>
      <c r="AT45" s="38" t="s">
        <v>252</v>
      </c>
      <c r="AU45" s="38"/>
      <c r="AV45" s="38" t="s">
        <v>54</v>
      </c>
      <c r="AW45" s="38" t="s">
        <v>284</v>
      </c>
      <c r="AX45" s="38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</row>
    <row r="46" customFormat="false" ht="144" hidden="false" customHeight="true" outlineLevel="0" collapsed="false">
      <c r="A46" s="17" t="s">
        <v>285</v>
      </c>
      <c r="B46" s="14" t="s">
        <v>243</v>
      </c>
      <c r="C46" s="14" t="s">
        <v>244</v>
      </c>
      <c r="D46" s="38" t="s">
        <v>245</v>
      </c>
      <c r="E46" s="39" t="s">
        <v>246</v>
      </c>
      <c r="F46" s="39" t="s">
        <v>247</v>
      </c>
      <c r="G46" s="14" t="s">
        <v>286</v>
      </c>
      <c r="H46" s="14" t="s">
        <v>163</v>
      </c>
      <c r="I46" s="20" t="n">
        <f aca="false">J46+P46+V46+AB46+AG46</f>
        <v>387451.38002</v>
      </c>
      <c r="J46" s="20" t="n">
        <f aca="false">SUM(K46:O46)</f>
        <v>105000</v>
      </c>
      <c r="K46" s="20" t="n">
        <v>103950</v>
      </c>
      <c r="L46" s="20" t="n">
        <f aca="false">6485.1754-5435.1754</f>
        <v>1050</v>
      </c>
      <c r="M46" s="20"/>
      <c r="N46" s="20"/>
      <c r="O46" s="20"/>
      <c r="P46" s="21" t="n">
        <f aca="false">SUM(Q46:U46)</f>
        <v>282451.38002</v>
      </c>
      <c r="Q46" s="20" t="n">
        <v>215600</v>
      </c>
      <c r="R46" s="20" t="n">
        <f aca="false">168967.54002-102116.16</f>
        <v>66851.38002</v>
      </c>
      <c r="S46" s="20"/>
      <c r="T46" s="20"/>
      <c r="U46" s="20"/>
      <c r="V46" s="21" t="n">
        <f aca="false">SUM(W46:AA46)</f>
        <v>0</v>
      </c>
      <c r="W46" s="20"/>
      <c r="X46" s="20"/>
      <c r="Y46" s="20"/>
      <c r="Z46" s="20"/>
      <c r="AA46" s="20"/>
      <c r="AB46" s="21" t="n">
        <f aca="false">SUM(AC46:AF46)</f>
        <v>0</v>
      </c>
      <c r="AC46" s="20"/>
      <c r="AD46" s="20"/>
      <c r="AE46" s="20"/>
      <c r="AF46" s="20"/>
      <c r="AG46" s="20" t="n">
        <f aca="false">SUM(AH46:AK46)</f>
        <v>0</v>
      </c>
      <c r="AH46" s="20"/>
      <c r="AI46" s="20"/>
      <c r="AJ46" s="20"/>
      <c r="AK46" s="20"/>
      <c r="AL46" s="14" t="s">
        <v>249</v>
      </c>
      <c r="AM46" s="14" t="s">
        <v>26</v>
      </c>
      <c r="AN46" s="14"/>
      <c r="AO46" s="14" t="s">
        <v>250</v>
      </c>
      <c r="AP46" s="14" t="s">
        <v>283</v>
      </c>
      <c r="AQ46" s="14" t="s">
        <v>252</v>
      </c>
      <c r="AR46" s="38" t="s">
        <v>253</v>
      </c>
      <c r="AS46" s="14" t="s">
        <v>252</v>
      </c>
      <c r="AT46" s="14" t="s">
        <v>254</v>
      </c>
      <c r="AU46" s="40"/>
      <c r="AV46" s="15" t="s">
        <v>54</v>
      </c>
      <c r="AW46" s="16" t="s">
        <v>64</v>
      </c>
      <c r="AX46" s="14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</row>
    <row r="47" customFormat="false" ht="144.75" hidden="false" customHeight="true" outlineLevel="0" collapsed="false">
      <c r="A47" s="17" t="s">
        <v>287</v>
      </c>
      <c r="B47" s="14" t="s">
        <v>243</v>
      </c>
      <c r="C47" s="14" t="s">
        <v>244</v>
      </c>
      <c r="D47" s="38" t="s">
        <v>245</v>
      </c>
      <c r="E47" s="39" t="s">
        <v>246</v>
      </c>
      <c r="F47" s="39" t="s">
        <v>247</v>
      </c>
      <c r="G47" s="14" t="s">
        <v>288</v>
      </c>
      <c r="H47" s="14" t="s">
        <v>163</v>
      </c>
      <c r="I47" s="20" t="n">
        <f aca="false">J47+P47+V47+AB47+AG47</f>
        <v>459350.62549</v>
      </c>
      <c r="J47" s="20" t="n">
        <f aca="false">SUM(K47:O47)</f>
        <v>459350.62549</v>
      </c>
      <c r="K47" s="20" t="n">
        <f aca="false">0+341981.7</f>
        <v>341981.7</v>
      </c>
      <c r="L47" s="20" t="n">
        <f aca="false">8082.42279+109286.5027</f>
        <v>117368.92549</v>
      </c>
      <c r="M47" s="20"/>
      <c r="N47" s="20"/>
      <c r="O47" s="20"/>
      <c r="P47" s="21" t="n">
        <f aca="false">SUM(Q47:U47)</f>
        <v>0</v>
      </c>
      <c r="Q47" s="20"/>
      <c r="R47" s="20"/>
      <c r="S47" s="20"/>
      <c r="T47" s="20"/>
      <c r="U47" s="20"/>
      <c r="V47" s="21" t="n">
        <f aca="false">SUM(W47:AA47)</f>
        <v>0</v>
      </c>
      <c r="W47" s="20"/>
      <c r="X47" s="20"/>
      <c r="Y47" s="20"/>
      <c r="Z47" s="20"/>
      <c r="AA47" s="20"/>
      <c r="AB47" s="21" t="n">
        <f aca="false">SUM(AC47:AF47)</f>
        <v>0</v>
      </c>
      <c r="AC47" s="20"/>
      <c r="AD47" s="20"/>
      <c r="AE47" s="20"/>
      <c r="AF47" s="20"/>
      <c r="AG47" s="20" t="n">
        <f aca="false">SUM(AH47:AK47)</f>
        <v>0</v>
      </c>
      <c r="AH47" s="20"/>
      <c r="AI47" s="20"/>
      <c r="AJ47" s="20"/>
      <c r="AK47" s="20"/>
      <c r="AL47" s="14" t="s">
        <v>249</v>
      </c>
      <c r="AM47" s="38" t="s">
        <v>25</v>
      </c>
      <c r="AN47" s="14"/>
      <c r="AO47" s="38" t="s">
        <v>250</v>
      </c>
      <c r="AP47" s="38" t="s">
        <v>289</v>
      </c>
      <c r="AQ47" s="38" t="s">
        <v>252</v>
      </c>
      <c r="AR47" s="38" t="s">
        <v>253</v>
      </c>
      <c r="AS47" s="38" t="s">
        <v>252</v>
      </c>
      <c r="AT47" s="38" t="s">
        <v>254</v>
      </c>
      <c r="AU47" s="44" t="s">
        <v>290</v>
      </c>
      <c r="AV47" s="38" t="s">
        <v>54</v>
      </c>
      <c r="AW47" s="41" t="s">
        <v>259</v>
      </c>
      <c r="AX47" s="38" t="s">
        <v>291</v>
      </c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</row>
    <row r="48" customFormat="false" ht="91" hidden="false" customHeight="false" outlineLevel="0" collapsed="false">
      <c r="A48" s="17" t="s">
        <v>292</v>
      </c>
      <c r="B48" s="14" t="s">
        <v>243</v>
      </c>
      <c r="C48" s="14" t="s">
        <v>244</v>
      </c>
      <c r="D48" s="38" t="s">
        <v>245</v>
      </c>
      <c r="E48" s="39" t="s">
        <v>246</v>
      </c>
      <c r="F48" s="39" t="s">
        <v>247</v>
      </c>
      <c r="G48" s="14" t="s">
        <v>293</v>
      </c>
      <c r="H48" s="14" t="s">
        <v>163</v>
      </c>
      <c r="I48" s="20" t="n">
        <f aca="false">J48+P48+V48+AB48+AG48</f>
        <v>451552</v>
      </c>
      <c r="J48" s="20" t="n">
        <f aca="false">SUM(K48:O48)</f>
        <v>43740</v>
      </c>
      <c r="K48" s="20" t="n">
        <f aca="false">0+43302.6</f>
        <v>43302.6</v>
      </c>
      <c r="L48" s="20" t="n">
        <f aca="false">0+437.4</f>
        <v>437.4</v>
      </c>
      <c r="M48" s="20"/>
      <c r="N48" s="20"/>
      <c r="O48" s="20"/>
      <c r="P48" s="21" t="n">
        <f aca="false">SUM(Q48:U48)</f>
        <v>407812</v>
      </c>
      <c r="Q48" s="20" t="n">
        <f aca="false">0+89812</f>
        <v>89812</v>
      </c>
      <c r="R48" s="20" t="n">
        <v>318000</v>
      </c>
      <c r="S48" s="20"/>
      <c r="T48" s="20"/>
      <c r="U48" s="20"/>
      <c r="V48" s="21" t="n">
        <f aca="false">SUM(W48:AA48)</f>
        <v>0</v>
      </c>
      <c r="W48" s="20"/>
      <c r="X48" s="20"/>
      <c r="Y48" s="20"/>
      <c r="Z48" s="20"/>
      <c r="AA48" s="20"/>
      <c r="AB48" s="21" t="n">
        <f aca="false">SUM(AC48:AF48)</f>
        <v>0</v>
      </c>
      <c r="AC48" s="20"/>
      <c r="AD48" s="20"/>
      <c r="AE48" s="20"/>
      <c r="AF48" s="20"/>
      <c r="AG48" s="20" t="n">
        <f aca="false">SUM(AH48:AK48)</f>
        <v>0</v>
      </c>
      <c r="AH48" s="20"/>
      <c r="AI48" s="20"/>
      <c r="AJ48" s="20"/>
      <c r="AK48" s="20"/>
      <c r="AL48" s="38" t="s">
        <v>249</v>
      </c>
      <c r="AM48" s="38" t="s">
        <v>26</v>
      </c>
      <c r="AN48" s="38"/>
      <c r="AO48" s="38" t="s">
        <v>250</v>
      </c>
      <c r="AP48" s="38" t="s">
        <v>283</v>
      </c>
      <c r="AQ48" s="38" t="s">
        <v>252</v>
      </c>
      <c r="AR48" s="38" t="s">
        <v>253</v>
      </c>
      <c r="AS48" s="38" t="s">
        <v>252</v>
      </c>
      <c r="AT48" s="38" t="s">
        <v>254</v>
      </c>
      <c r="AU48" s="45"/>
      <c r="AV48" s="38" t="s">
        <v>54</v>
      </c>
      <c r="AW48" s="41" t="s">
        <v>64</v>
      </c>
      <c r="AX48" s="38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</row>
    <row r="49" customFormat="false" ht="91" hidden="false" customHeight="false" outlineLevel="0" collapsed="false">
      <c r="A49" s="17" t="s">
        <v>294</v>
      </c>
      <c r="B49" s="15" t="s">
        <v>243</v>
      </c>
      <c r="C49" s="15" t="s">
        <v>244</v>
      </c>
      <c r="D49" s="38" t="s">
        <v>245</v>
      </c>
      <c r="E49" s="39" t="s">
        <v>246</v>
      </c>
      <c r="F49" s="39" t="s">
        <v>247</v>
      </c>
      <c r="G49" s="42" t="s">
        <v>295</v>
      </c>
      <c r="H49" s="15" t="s">
        <v>163</v>
      </c>
      <c r="I49" s="20" t="n">
        <f aca="false">J49+P49+V49+AB49+AG49</f>
        <v>46511.1</v>
      </c>
      <c r="J49" s="20" t="n">
        <f aca="false">SUM(K49:O49)</f>
        <v>46511.1</v>
      </c>
      <c r="K49" s="20"/>
      <c r="L49" s="43" t="n">
        <v>46511.1</v>
      </c>
      <c r="M49" s="20"/>
      <c r="N49" s="20"/>
      <c r="O49" s="20"/>
      <c r="P49" s="21" t="n">
        <f aca="false">SUM(Q49:U49)</f>
        <v>0</v>
      </c>
      <c r="Q49" s="20"/>
      <c r="R49" s="20"/>
      <c r="S49" s="20"/>
      <c r="T49" s="20"/>
      <c r="U49" s="20"/>
      <c r="V49" s="21" t="n">
        <f aca="false">SUM(W49:AA49)</f>
        <v>0</v>
      </c>
      <c r="W49" s="20"/>
      <c r="X49" s="20"/>
      <c r="Y49" s="20"/>
      <c r="Z49" s="20"/>
      <c r="AA49" s="20"/>
      <c r="AB49" s="21" t="n">
        <f aca="false">SUM(AC49:AF49)</f>
        <v>0</v>
      </c>
      <c r="AC49" s="20"/>
      <c r="AD49" s="20"/>
      <c r="AE49" s="20"/>
      <c r="AF49" s="20"/>
      <c r="AG49" s="20" t="n">
        <f aca="false">SUM(AH49:AK49)</f>
        <v>0</v>
      </c>
      <c r="AH49" s="20"/>
      <c r="AI49" s="20"/>
      <c r="AJ49" s="20"/>
      <c r="AK49" s="20"/>
      <c r="AL49" s="38" t="s">
        <v>249</v>
      </c>
      <c r="AM49" s="38"/>
      <c r="AN49" s="38" t="s">
        <v>25</v>
      </c>
      <c r="AO49" s="38" t="s">
        <v>282</v>
      </c>
      <c r="AP49" s="38" t="s">
        <v>296</v>
      </c>
      <c r="AQ49" s="38" t="s">
        <v>252</v>
      </c>
      <c r="AR49" s="38" t="s">
        <v>253</v>
      </c>
      <c r="AS49" s="38" t="s">
        <v>252</v>
      </c>
      <c r="AT49" s="38" t="s">
        <v>252</v>
      </c>
      <c r="AU49" s="38"/>
      <c r="AV49" s="38" t="s">
        <v>54</v>
      </c>
      <c r="AW49" s="38" t="s">
        <v>297</v>
      </c>
      <c r="AX49" s="38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</row>
    <row r="50" customFormat="false" ht="120" hidden="false" customHeight="true" outlineLevel="0" collapsed="false">
      <c r="A50" s="17" t="s">
        <v>298</v>
      </c>
      <c r="B50" s="14" t="s">
        <v>243</v>
      </c>
      <c r="C50" s="14" t="s">
        <v>244</v>
      </c>
      <c r="D50" s="38" t="s">
        <v>245</v>
      </c>
      <c r="E50" s="39" t="s">
        <v>246</v>
      </c>
      <c r="F50" s="39" t="s">
        <v>247</v>
      </c>
      <c r="G50" s="14" t="s">
        <v>299</v>
      </c>
      <c r="H50" s="14" t="s">
        <v>163</v>
      </c>
      <c r="I50" s="20" t="n">
        <f aca="false">J50+P50+V50+AB50+AG50</f>
        <v>1422897.11699</v>
      </c>
      <c r="J50" s="20" t="n">
        <f aca="false">SUM(K50:O50)</f>
        <v>0</v>
      </c>
      <c r="K50" s="20"/>
      <c r="L50" s="20" t="n">
        <f aca="false">327168-327168</f>
        <v>0</v>
      </c>
      <c r="M50" s="20"/>
      <c r="N50" s="20"/>
      <c r="O50" s="20"/>
      <c r="P50" s="21" t="n">
        <f aca="false">SUM(Q50:U50)</f>
        <v>763392</v>
      </c>
      <c r="Q50" s="20"/>
      <c r="R50" s="20" t="n">
        <v>763392</v>
      </c>
      <c r="S50" s="20"/>
      <c r="T50" s="20"/>
      <c r="U50" s="20"/>
      <c r="V50" s="21" t="n">
        <f aca="false">SUM(W50:AA50)</f>
        <v>659505.11699</v>
      </c>
      <c r="W50" s="20"/>
      <c r="X50" s="20" t="n">
        <f aca="false">780895.58699-121390.47</f>
        <v>659505.11699</v>
      </c>
      <c r="Y50" s="20"/>
      <c r="Z50" s="20"/>
      <c r="AA50" s="20"/>
      <c r="AB50" s="21" t="n">
        <f aca="false">SUM(AC50:AF50)</f>
        <v>0</v>
      </c>
      <c r="AC50" s="20"/>
      <c r="AD50" s="20"/>
      <c r="AE50" s="20"/>
      <c r="AF50" s="20"/>
      <c r="AG50" s="20" t="n">
        <f aca="false">SUM(AH50:AK50)</f>
        <v>0</v>
      </c>
      <c r="AH50" s="20"/>
      <c r="AI50" s="20"/>
      <c r="AJ50" s="20"/>
      <c r="AK50" s="20"/>
      <c r="AL50" s="14" t="s">
        <v>249</v>
      </c>
      <c r="AM50" s="38" t="s">
        <v>26</v>
      </c>
      <c r="AN50" s="14"/>
      <c r="AO50" s="38" t="s">
        <v>250</v>
      </c>
      <c r="AP50" s="38" t="s">
        <v>296</v>
      </c>
      <c r="AQ50" s="38" t="s">
        <v>252</v>
      </c>
      <c r="AR50" s="38" t="s">
        <v>253</v>
      </c>
      <c r="AS50" s="38" t="s">
        <v>252</v>
      </c>
      <c r="AT50" s="38" t="s">
        <v>254</v>
      </c>
      <c r="AU50" s="45"/>
      <c r="AV50" s="38" t="s">
        <v>54</v>
      </c>
      <c r="AW50" s="41" t="s">
        <v>64</v>
      </c>
      <c r="AX50" s="38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</row>
    <row r="51" customFormat="false" ht="105.75" hidden="false" customHeight="true" outlineLevel="0" collapsed="false">
      <c r="A51" s="17" t="s">
        <v>300</v>
      </c>
      <c r="B51" s="14" t="s">
        <v>243</v>
      </c>
      <c r="C51" s="14" t="s">
        <v>244</v>
      </c>
      <c r="D51" s="38" t="s">
        <v>245</v>
      </c>
      <c r="E51" s="39" t="s">
        <v>246</v>
      </c>
      <c r="F51" s="39" t="s">
        <v>247</v>
      </c>
      <c r="G51" s="14" t="s">
        <v>301</v>
      </c>
      <c r="H51" s="14" t="s">
        <v>120</v>
      </c>
      <c r="I51" s="20" t="n">
        <f aca="false">J51+P51+V51+AB51+AG51</f>
        <v>257887</v>
      </c>
      <c r="J51" s="20" t="n">
        <f aca="false">SUM(K51:O51)</f>
        <v>0</v>
      </c>
      <c r="K51" s="20"/>
      <c r="L51" s="20" t="n">
        <f aca="false">110523-110523</f>
        <v>0</v>
      </c>
      <c r="M51" s="20"/>
      <c r="N51" s="20"/>
      <c r="O51" s="20"/>
      <c r="P51" s="21" t="n">
        <f aca="false">SUM(Q51:U51)</f>
        <v>257887</v>
      </c>
      <c r="Q51" s="20"/>
      <c r="R51" s="20" t="n">
        <v>257887</v>
      </c>
      <c r="S51" s="20"/>
      <c r="T51" s="20"/>
      <c r="U51" s="20"/>
      <c r="V51" s="21" t="n">
        <f aca="false">SUM(W51:AA51)</f>
        <v>0</v>
      </c>
      <c r="W51" s="20"/>
      <c r="X51" s="20"/>
      <c r="Y51" s="20"/>
      <c r="Z51" s="20"/>
      <c r="AA51" s="20"/>
      <c r="AB51" s="21" t="n">
        <f aca="false">SUM(AC51:AF51)</f>
        <v>0</v>
      </c>
      <c r="AC51" s="20"/>
      <c r="AD51" s="20"/>
      <c r="AE51" s="20"/>
      <c r="AF51" s="20"/>
      <c r="AG51" s="20" t="n">
        <f aca="false">SUM(AH51:AK51)</f>
        <v>0</v>
      </c>
      <c r="AH51" s="20"/>
      <c r="AI51" s="20"/>
      <c r="AJ51" s="20"/>
      <c r="AK51" s="20"/>
      <c r="AL51" s="14" t="s">
        <v>249</v>
      </c>
      <c r="AM51" s="38" t="s">
        <v>25</v>
      </c>
      <c r="AN51" s="14"/>
      <c r="AO51" s="38" t="s">
        <v>250</v>
      </c>
      <c r="AP51" s="38" t="s">
        <v>302</v>
      </c>
      <c r="AQ51" s="38" t="s">
        <v>252</v>
      </c>
      <c r="AR51" s="38" t="s">
        <v>253</v>
      </c>
      <c r="AS51" s="38" t="s">
        <v>252</v>
      </c>
      <c r="AT51" s="38" t="s">
        <v>254</v>
      </c>
      <c r="AU51" s="44" t="s">
        <v>303</v>
      </c>
      <c r="AV51" s="38" t="s">
        <v>54</v>
      </c>
      <c r="AW51" s="38" t="s">
        <v>64</v>
      </c>
      <c r="AX51" s="38" t="s">
        <v>304</v>
      </c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</row>
    <row r="52" customFormat="false" ht="117" hidden="false" customHeight="true" outlineLevel="0" collapsed="false">
      <c r="A52" s="17" t="s">
        <v>305</v>
      </c>
      <c r="B52" s="14" t="s">
        <v>243</v>
      </c>
      <c r="C52" s="14" t="s">
        <v>244</v>
      </c>
      <c r="D52" s="38" t="s">
        <v>245</v>
      </c>
      <c r="E52" s="39" t="s">
        <v>246</v>
      </c>
      <c r="F52" s="39" t="s">
        <v>247</v>
      </c>
      <c r="G52" s="14" t="s">
        <v>306</v>
      </c>
      <c r="H52" s="14" t="s">
        <v>120</v>
      </c>
      <c r="I52" s="20" t="n">
        <f aca="false">J52+P52+V52+AB52+AG52</f>
        <v>421362.40864</v>
      </c>
      <c r="J52" s="20" t="n">
        <f aca="false">SUM(K52:O52)</f>
        <v>1019.40864000001</v>
      </c>
      <c r="K52" s="20"/>
      <c r="L52" s="20" t="n">
        <f aca="false">180147-179127.59136</f>
        <v>1019.40864000001</v>
      </c>
      <c r="M52" s="20"/>
      <c r="N52" s="20"/>
      <c r="O52" s="20"/>
      <c r="P52" s="21" t="n">
        <f aca="false">SUM(Q52:U52)</f>
        <v>420343</v>
      </c>
      <c r="Q52" s="20"/>
      <c r="R52" s="20" t="n">
        <v>420343</v>
      </c>
      <c r="S52" s="20"/>
      <c r="T52" s="20"/>
      <c r="U52" s="20"/>
      <c r="V52" s="21" t="n">
        <f aca="false">SUM(W52:AA52)</f>
        <v>0</v>
      </c>
      <c r="W52" s="20"/>
      <c r="X52" s="20"/>
      <c r="Y52" s="20"/>
      <c r="Z52" s="20"/>
      <c r="AA52" s="20"/>
      <c r="AB52" s="21" t="n">
        <f aca="false">SUM(AC52:AF52)</f>
        <v>0</v>
      </c>
      <c r="AC52" s="20"/>
      <c r="AD52" s="20"/>
      <c r="AE52" s="20"/>
      <c r="AF52" s="20"/>
      <c r="AG52" s="20" t="n">
        <f aca="false">SUM(AH52:AK52)</f>
        <v>0</v>
      </c>
      <c r="AH52" s="20"/>
      <c r="AI52" s="20"/>
      <c r="AJ52" s="20"/>
      <c r="AK52" s="20"/>
      <c r="AL52" s="14" t="s">
        <v>249</v>
      </c>
      <c r="AM52" s="38" t="s">
        <v>26</v>
      </c>
      <c r="AN52" s="14"/>
      <c r="AO52" s="38" t="s">
        <v>250</v>
      </c>
      <c r="AP52" s="38" t="s">
        <v>307</v>
      </c>
      <c r="AQ52" s="38" t="s">
        <v>252</v>
      </c>
      <c r="AR52" s="38" t="s">
        <v>253</v>
      </c>
      <c r="AS52" s="38" t="s">
        <v>252</v>
      </c>
      <c r="AT52" s="38" t="s">
        <v>254</v>
      </c>
      <c r="AU52" s="44" t="s">
        <v>308</v>
      </c>
      <c r="AV52" s="38" t="s">
        <v>54</v>
      </c>
      <c r="AW52" s="38" t="s">
        <v>105</v>
      </c>
      <c r="AX52" s="38" t="s">
        <v>309</v>
      </c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</row>
    <row r="53" customFormat="false" ht="125.25" hidden="false" customHeight="true" outlineLevel="0" collapsed="false">
      <c r="A53" s="17" t="s">
        <v>310</v>
      </c>
      <c r="B53" s="14" t="s">
        <v>243</v>
      </c>
      <c r="C53" s="14" t="s">
        <v>244</v>
      </c>
      <c r="D53" s="38" t="s">
        <v>245</v>
      </c>
      <c r="E53" s="39" t="s">
        <v>246</v>
      </c>
      <c r="F53" s="39" t="s">
        <v>247</v>
      </c>
      <c r="G53" s="14" t="s">
        <v>311</v>
      </c>
      <c r="H53" s="14" t="s">
        <v>120</v>
      </c>
      <c r="I53" s="20" t="n">
        <f aca="false">J53+P53+V53+AB53+AG53</f>
        <v>1058164.31086</v>
      </c>
      <c r="J53" s="20" t="n">
        <f aca="false">SUM(K53:O53)</f>
        <v>0</v>
      </c>
      <c r="K53" s="20"/>
      <c r="L53" s="20" t="n">
        <f aca="false">376416-376416</f>
        <v>0</v>
      </c>
      <c r="M53" s="20"/>
      <c r="N53" s="20"/>
      <c r="O53" s="20"/>
      <c r="P53" s="21" t="n">
        <f aca="false">SUM(Q53:U53)</f>
        <v>1058164.31086</v>
      </c>
      <c r="Q53" s="20"/>
      <c r="R53" s="20" t="n">
        <f aca="false">878304+179860.31086</f>
        <v>1058164.31086</v>
      </c>
      <c r="S53" s="20"/>
      <c r="T53" s="20"/>
      <c r="U53" s="20"/>
      <c r="V53" s="21" t="n">
        <f aca="false">SUM(W53:AA53)</f>
        <v>0</v>
      </c>
      <c r="W53" s="20"/>
      <c r="X53" s="20"/>
      <c r="Y53" s="20"/>
      <c r="Z53" s="20"/>
      <c r="AA53" s="20"/>
      <c r="AB53" s="21" t="n">
        <f aca="false">SUM(AC53:AF53)</f>
        <v>0</v>
      </c>
      <c r="AC53" s="20"/>
      <c r="AD53" s="20"/>
      <c r="AE53" s="20"/>
      <c r="AF53" s="20"/>
      <c r="AG53" s="20" t="n">
        <f aca="false">SUM(AH53:AK53)</f>
        <v>0</v>
      </c>
      <c r="AH53" s="20"/>
      <c r="AI53" s="20"/>
      <c r="AJ53" s="20"/>
      <c r="AK53" s="20"/>
      <c r="AL53" s="14" t="s">
        <v>249</v>
      </c>
      <c r="AM53" s="38" t="s">
        <v>26</v>
      </c>
      <c r="AN53" s="14"/>
      <c r="AO53" s="38" t="s">
        <v>250</v>
      </c>
      <c r="AP53" s="38" t="s">
        <v>312</v>
      </c>
      <c r="AQ53" s="38" t="s">
        <v>252</v>
      </c>
      <c r="AR53" s="38" t="s">
        <v>253</v>
      </c>
      <c r="AS53" s="38" t="s">
        <v>252</v>
      </c>
      <c r="AT53" s="38" t="s">
        <v>254</v>
      </c>
      <c r="AU53" s="45"/>
      <c r="AV53" s="38" t="s">
        <v>54</v>
      </c>
      <c r="AW53" s="41" t="s">
        <v>64</v>
      </c>
      <c r="AX53" s="38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</row>
    <row r="54" customFormat="false" ht="125.25" hidden="false" customHeight="true" outlineLevel="0" collapsed="false">
      <c r="A54" s="17" t="s">
        <v>313</v>
      </c>
      <c r="B54" s="15" t="s">
        <v>243</v>
      </c>
      <c r="C54" s="15" t="s">
        <v>244</v>
      </c>
      <c r="D54" s="38" t="s">
        <v>245</v>
      </c>
      <c r="E54" s="41" t="s">
        <v>246</v>
      </c>
      <c r="F54" s="39" t="s">
        <v>247</v>
      </c>
      <c r="G54" s="42" t="s">
        <v>314</v>
      </c>
      <c r="H54" s="15" t="s">
        <v>120</v>
      </c>
      <c r="I54" s="20" t="n">
        <f aca="false">J54+P54+V54+AB54+AG54</f>
        <v>71250</v>
      </c>
      <c r="J54" s="20" t="n">
        <f aca="false">SUM(K54:O54)</f>
        <v>71250</v>
      </c>
      <c r="K54" s="20"/>
      <c r="L54" s="43" t="n">
        <v>71250</v>
      </c>
      <c r="M54" s="20"/>
      <c r="N54" s="20"/>
      <c r="O54" s="20"/>
      <c r="P54" s="21" t="n">
        <f aca="false">SUM(Q54:U54)</f>
        <v>0</v>
      </c>
      <c r="Q54" s="20"/>
      <c r="R54" s="20"/>
      <c r="S54" s="20"/>
      <c r="T54" s="20"/>
      <c r="U54" s="20"/>
      <c r="V54" s="21" t="n">
        <f aca="false">SUM(W54:AA54)</f>
        <v>0</v>
      </c>
      <c r="W54" s="20"/>
      <c r="X54" s="20"/>
      <c r="Y54" s="20"/>
      <c r="Z54" s="20"/>
      <c r="AA54" s="20"/>
      <c r="AB54" s="21" t="n">
        <f aca="false">SUM(AC54:AF54)</f>
        <v>0</v>
      </c>
      <c r="AC54" s="20"/>
      <c r="AD54" s="20"/>
      <c r="AE54" s="20"/>
      <c r="AF54" s="20"/>
      <c r="AG54" s="20" t="n">
        <f aca="false">SUM(AH54:AK54)</f>
        <v>0</v>
      </c>
      <c r="AH54" s="20"/>
      <c r="AI54" s="20"/>
      <c r="AJ54" s="20"/>
      <c r="AK54" s="20"/>
      <c r="AL54" s="38" t="s">
        <v>249</v>
      </c>
      <c r="AM54" s="38"/>
      <c r="AN54" s="38" t="s">
        <v>25</v>
      </c>
      <c r="AO54" s="38" t="s">
        <v>282</v>
      </c>
      <c r="AP54" s="38" t="s">
        <v>312</v>
      </c>
      <c r="AQ54" s="38" t="s">
        <v>252</v>
      </c>
      <c r="AR54" s="38" t="s">
        <v>253</v>
      </c>
      <c r="AS54" s="38" t="s">
        <v>252</v>
      </c>
      <c r="AT54" s="38" t="s">
        <v>252</v>
      </c>
      <c r="AU54" s="38"/>
      <c r="AV54" s="38" t="s">
        <v>54</v>
      </c>
      <c r="AW54" s="38" t="s">
        <v>297</v>
      </c>
      <c r="AX54" s="38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</row>
    <row r="55" customFormat="false" ht="120.75" hidden="false" customHeight="true" outlineLevel="0" collapsed="false">
      <c r="A55" s="17" t="s">
        <v>315</v>
      </c>
      <c r="B55" s="14" t="s">
        <v>243</v>
      </c>
      <c r="C55" s="14" t="s">
        <v>244</v>
      </c>
      <c r="D55" s="38" t="s">
        <v>245</v>
      </c>
      <c r="E55" s="41" t="s">
        <v>246</v>
      </c>
      <c r="F55" s="39" t="s">
        <v>247</v>
      </c>
      <c r="G55" s="14" t="s">
        <v>316</v>
      </c>
      <c r="H55" s="14" t="s">
        <v>212</v>
      </c>
      <c r="I55" s="20" t="n">
        <f aca="false">J55+P55+V55+AB55+AG55</f>
        <v>38500</v>
      </c>
      <c r="J55" s="20" t="n">
        <f aca="false">SUM(K55:O55)</f>
        <v>38500</v>
      </c>
      <c r="K55" s="20"/>
      <c r="L55" s="20" t="n">
        <v>38423</v>
      </c>
      <c r="M55" s="20" t="n">
        <v>77</v>
      </c>
      <c r="N55" s="20"/>
      <c r="O55" s="20"/>
      <c r="P55" s="21" t="n">
        <f aca="false">SUM(Q55:U55)</f>
        <v>0</v>
      </c>
      <c r="Q55" s="20"/>
      <c r="R55" s="20"/>
      <c r="S55" s="20"/>
      <c r="T55" s="20"/>
      <c r="U55" s="20"/>
      <c r="V55" s="21" t="n">
        <f aca="false">SUM(W55:AA55)</f>
        <v>0</v>
      </c>
      <c r="W55" s="20"/>
      <c r="X55" s="20"/>
      <c r="Y55" s="20"/>
      <c r="Z55" s="20"/>
      <c r="AA55" s="20"/>
      <c r="AB55" s="21" t="n">
        <f aca="false">SUM(AC55:AF55)</f>
        <v>0</v>
      </c>
      <c r="AC55" s="20"/>
      <c r="AD55" s="20"/>
      <c r="AE55" s="20"/>
      <c r="AF55" s="20"/>
      <c r="AG55" s="20" t="n">
        <f aca="false">SUM(AH55:AK55)</f>
        <v>0</v>
      </c>
      <c r="AH55" s="20"/>
      <c r="AI55" s="20"/>
      <c r="AJ55" s="20"/>
      <c r="AK55" s="20"/>
      <c r="AL55" s="38" t="s">
        <v>249</v>
      </c>
      <c r="AM55" s="38"/>
      <c r="AN55" s="38" t="s">
        <v>25</v>
      </c>
      <c r="AO55" s="41" t="s">
        <v>187</v>
      </c>
      <c r="AP55" s="38"/>
      <c r="AQ55" s="38" t="s">
        <v>212</v>
      </c>
      <c r="AR55" s="38" t="s">
        <v>253</v>
      </c>
      <c r="AS55" s="38" t="s">
        <v>213</v>
      </c>
      <c r="AT55" s="38" t="s">
        <v>213</v>
      </c>
      <c r="AU55" s="38"/>
      <c r="AV55" s="38" t="s">
        <v>191</v>
      </c>
      <c r="AW55" s="41" t="s">
        <v>284</v>
      </c>
      <c r="AX55" s="41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</row>
    <row r="56" customFormat="false" ht="102" hidden="false" customHeight="false" outlineLevel="0" collapsed="false">
      <c r="A56" s="17" t="s">
        <v>317</v>
      </c>
      <c r="B56" s="15" t="s">
        <v>243</v>
      </c>
      <c r="C56" s="15" t="s">
        <v>244</v>
      </c>
      <c r="D56" s="38" t="s">
        <v>245</v>
      </c>
      <c r="E56" s="41" t="s">
        <v>246</v>
      </c>
      <c r="F56" s="39" t="s">
        <v>247</v>
      </c>
      <c r="G56" s="42" t="s">
        <v>318</v>
      </c>
      <c r="H56" s="15" t="s">
        <v>120</v>
      </c>
      <c r="I56" s="20" t="n">
        <f aca="false">J56+P56+V56+AB56+AG56</f>
        <v>140344.4232</v>
      </c>
      <c r="J56" s="20" t="n">
        <f aca="false">SUM(K56:O56)</f>
        <v>140344.4232</v>
      </c>
      <c r="K56" s="20"/>
      <c r="L56" s="43" t="n">
        <v>140344.4232</v>
      </c>
      <c r="M56" s="20"/>
      <c r="N56" s="20"/>
      <c r="O56" s="20"/>
      <c r="P56" s="21" t="n">
        <f aca="false">SUM(Q56:U56)</f>
        <v>0</v>
      </c>
      <c r="Q56" s="20"/>
      <c r="R56" s="20"/>
      <c r="S56" s="20"/>
      <c r="T56" s="20"/>
      <c r="U56" s="20"/>
      <c r="V56" s="21" t="n">
        <f aca="false">SUM(W56:AA56)</f>
        <v>0</v>
      </c>
      <c r="W56" s="20"/>
      <c r="X56" s="20"/>
      <c r="Y56" s="20"/>
      <c r="Z56" s="20"/>
      <c r="AA56" s="20"/>
      <c r="AB56" s="21" t="n">
        <f aca="false">SUM(AC56:AF56)</f>
        <v>0</v>
      </c>
      <c r="AC56" s="20"/>
      <c r="AD56" s="20"/>
      <c r="AE56" s="20"/>
      <c r="AF56" s="20"/>
      <c r="AG56" s="20" t="n">
        <f aca="false">SUM(AH56:AK56)</f>
        <v>0</v>
      </c>
      <c r="AH56" s="20"/>
      <c r="AI56" s="20"/>
      <c r="AJ56" s="20"/>
      <c r="AK56" s="20"/>
      <c r="AL56" s="38" t="s">
        <v>249</v>
      </c>
      <c r="AM56" s="38" t="s">
        <v>25</v>
      </c>
      <c r="AN56" s="38"/>
      <c r="AO56" s="38" t="s">
        <v>282</v>
      </c>
      <c r="AP56" s="38" t="s">
        <v>319</v>
      </c>
      <c r="AQ56" s="38" t="s">
        <v>252</v>
      </c>
      <c r="AR56" s="38" t="s">
        <v>253</v>
      </c>
      <c r="AS56" s="38" t="s">
        <v>252</v>
      </c>
      <c r="AT56" s="38" t="s">
        <v>252</v>
      </c>
      <c r="AU56" s="38" t="s">
        <v>320</v>
      </c>
      <c r="AV56" s="38" t="s">
        <v>54</v>
      </c>
      <c r="AW56" s="38" t="s">
        <v>55</v>
      </c>
      <c r="AX56" s="38" t="s">
        <v>321</v>
      </c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</row>
    <row r="57" customFormat="false" ht="114.75" hidden="false" customHeight="true" outlineLevel="0" collapsed="false">
      <c r="A57" s="17" t="s">
        <v>322</v>
      </c>
      <c r="B57" s="15" t="s">
        <v>243</v>
      </c>
      <c r="C57" s="15" t="s">
        <v>244</v>
      </c>
      <c r="D57" s="38" t="s">
        <v>245</v>
      </c>
      <c r="E57" s="41" t="s">
        <v>246</v>
      </c>
      <c r="F57" s="39" t="s">
        <v>247</v>
      </c>
      <c r="G57" s="42" t="s">
        <v>323</v>
      </c>
      <c r="H57" s="15" t="s">
        <v>120</v>
      </c>
      <c r="I57" s="20" t="n">
        <f aca="false">J57+P57+V57+AB57+AG57</f>
        <v>4639.42008</v>
      </c>
      <c r="J57" s="20" t="n">
        <f aca="false">SUM(K57:O57)</f>
        <v>4639.42008</v>
      </c>
      <c r="K57" s="20"/>
      <c r="L57" s="43" t="n">
        <v>4639.42008</v>
      </c>
      <c r="M57" s="20"/>
      <c r="N57" s="20"/>
      <c r="O57" s="20"/>
      <c r="P57" s="21" t="n">
        <f aca="false">SUM(Q57:U57)</f>
        <v>0</v>
      </c>
      <c r="Q57" s="20"/>
      <c r="R57" s="20"/>
      <c r="S57" s="20"/>
      <c r="T57" s="20"/>
      <c r="U57" s="20"/>
      <c r="V57" s="21" t="n">
        <f aca="false">SUM(W57:AA57)</f>
        <v>0</v>
      </c>
      <c r="W57" s="20"/>
      <c r="X57" s="20"/>
      <c r="Y57" s="20"/>
      <c r="Z57" s="20"/>
      <c r="AA57" s="20"/>
      <c r="AB57" s="21" t="n">
        <f aca="false">SUM(AC57:AF57)</f>
        <v>0</v>
      </c>
      <c r="AC57" s="20"/>
      <c r="AD57" s="20"/>
      <c r="AE57" s="20"/>
      <c r="AF57" s="20"/>
      <c r="AG57" s="20" t="n">
        <f aca="false">SUM(AH57:AK57)</f>
        <v>0</v>
      </c>
      <c r="AH57" s="20"/>
      <c r="AI57" s="20"/>
      <c r="AJ57" s="20"/>
      <c r="AK57" s="20"/>
      <c r="AL57" s="38" t="s">
        <v>249</v>
      </c>
      <c r="AM57" s="38" t="s">
        <v>25</v>
      </c>
      <c r="AN57" s="38" t="s">
        <v>25</v>
      </c>
      <c r="AO57" s="38" t="s">
        <v>282</v>
      </c>
      <c r="AP57" s="38" t="s">
        <v>324</v>
      </c>
      <c r="AQ57" s="38" t="s">
        <v>252</v>
      </c>
      <c r="AR57" s="38" t="s">
        <v>253</v>
      </c>
      <c r="AS57" s="38" t="s">
        <v>252</v>
      </c>
      <c r="AT57" s="38" t="s">
        <v>252</v>
      </c>
      <c r="AU57" s="38"/>
      <c r="AV57" s="38" t="s">
        <v>54</v>
      </c>
      <c r="AW57" s="38" t="s">
        <v>284</v>
      </c>
      <c r="AX57" s="38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</row>
    <row r="58" customFormat="false" ht="118.5" hidden="false" customHeight="true" outlineLevel="0" collapsed="false">
      <c r="A58" s="17" t="s">
        <v>325</v>
      </c>
      <c r="B58" s="15" t="s">
        <v>243</v>
      </c>
      <c r="C58" s="15" t="s">
        <v>244</v>
      </c>
      <c r="D58" s="38" t="s">
        <v>245</v>
      </c>
      <c r="E58" s="41" t="s">
        <v>246</v>
      </c>
      <c r="F58" s="39" t="s">
        <v>247</v>
      </c>
      <c r="G58" s="42" t="s">
        <v>326</v>
      </c>
      <c r="H58" s="15" t="s">
        <v>120</v>
      </c>
      <c r="I58" s="20" t="n">
        <f aca="false">J58+P58+V58+AB58+AG58</f>
        <v>15238.3</v>
      </c>
      <c r="J58" s="20" t="n">
        <f aca="false">SUM(K58:O58)</f>
        <v>15238.3</v>
      </c>
      <c r="K58" s="20" t="n">
        <f aca="false">341981.7-341981.7</f>
        <v>0</v>
      </c>
      <c r="L58" s="43" t="n">
        <v>15238.3</v>
      </c>
      <c r="M58" s="20"/>
      <c r="N58" s="20"/>
      <c r="O58" s="20"/>
      <c r="P58" s="21" t="n">
        <f aca="false">SUM(Q58:U58)</f>
        <v>0</v>
      </c>
      <c r="Q58" s="20"/>
      <c r="R58" s="20"/>
      <c r="S58" s="20"/>
      <c r="T58" s="20"/>
      <c r="U58" s="20"/>
      <c r="V58" s="21" t="n">
        <f aca="false">SUM(W58:AA58)</f>
        <v>0</v>
      </c>
      <c r="W58" s="20"/>
      <c r="X58" s="20"/>
      <c r="Y58" s="20"/>
      <c r="Z58" s="20"/>
      <c r="AA58" s="20"/>
      <c r="AB58" s="21" t="n">
        <f aca="false">SUM(AC58:AF58)</f>
        <v>0</v>
      </c>
      <c r="AC58" s="20"/>
      <c r="AD58" s="20"/>
      <c r="AE58" s="20"/>
      <c r="AF58" s="20"/>
      <c r="AG58" s="20" t="n">
        <f aca="false">SUM(AH58:AK58)</f>
        <v>0</v>
      </c>
      <c r="AH58" s="20"/>
      <c r="AI58" s="20"/>
      <c r="AJ58" s="20"/>
      <c r="AK58" s="20"/>
      <c r="AL58" s="38" t="s">
        <v>249</v>
      </c>
      <c r="AM58" s="38" t="s">
        <v>25</v>
      </c>
      <c r="AN58" s="38" t="s">
        <v>25</v>
      </c>
      <c r="AO58" s="38" t="s">
        <v>282</v>
      </c>
      <c r="AP58" s="38" t="s">
        <v>327</v>
      </c>
      <c r="AQ58" s="38" t="s">
        <v>252</v>
      </c>
      <c r="AR58" s="38" t="s">
        <v>253</v>
      </c>
      <c r="AS58" s="38" t="s">
        <v>252</v>
      </c>
      <c r="AT58" s="38" t="s">
        <v>252</v>
      </c>
      <c r="AU58" s="38"/>
      <c r="AV58" s="38" t="s">
        <v>54</v>
      </c>
      <c r="AW58" s="38" t="s">
        <v>284</v>
      </c>
      <c r="AX58" s="38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</row>
    <row r="59" customFormat="false" ht="124.5" hidden="false" customHeight="true" outlineLevel="0" collapsed="false">
      <c r="A59" s="17" t="s">
        <v>328</v>
      </c>
      <c r="B59" s="18" t="s">
        <v>243</v>
      </c>
      <c r="C59" s="18" t="s">
        <v>41</v>
      </c>
      <c r="D59" s="22" t="s">
        <v>245</v>
      </c>
      <c r="E59" s="19" t="s">
        <v>246</v>
      </c>
      <c r="F59" s="18" t="s">
        <v>329</v>
      </c>
      <c r="G59" s="18" t="s">
        <v>330</v>
      </c>
      <c r="H59" s="18" t="s">
        <v>68</v>
      </c>
      <c r="I59" s="20" t="n">
        <f aca="false">J59+P59+V59+AB59+AG59</f>
        <v>384160.97</v>
      </c>
      <c r="J59" s="20" t="n">
        <f aca="false">SUM(K59:O59)</f>
        <v>0</v>
      </c>
      <c r="K59" s="21"/>
      <c r="L59" s="21"/>
      <c r="M59" s="21"/>
      <c r="N59" s="21"/>
      <c r="O59" s="21"/>
      <c r="P59" s="21" t="n">
        <f aca="false">SUM(Q59:U59)</f>
        <v>384160.97</v>
      </c>
      <c r="Q59" s="21"/>
      <c r="R59" s="21" t="n">
        <v>384160.97</v>
      </c>
      <c r="S59" s="21"/>
      <c r="T59" s="21"/>
      <c r="U59" s="21"/>
      <c r="V59" s="21" t="n">
        <f aca="false">SUM(W59:AA59)</f>
        <v>0</v>
      </c>
      <c r="W59" s="21"/>
      <c r="X59" s="21"/>
      <c r="Y59" s="21"/>
      <c r="Z59" s="21"/>
      <c r="AA59" s="21"/>
      <c r="AB59" s="21" t="n">
        <f aca="false">SUM(AC59:AF59)</f>
        <v>0</v>
      </c>
      <c r="AC59" s="21"/>
      <c r="AD59" s="21"/>
      <c r="AE59" s="21"/>
      <c r="AF59" s="21"/>
      <c r="AG59" s="20" t="n">
        <f aca="false">SUM(AH59:AK59)</f>
        <v>0</v>
      </c>
      <c r="AH59" s="21"/>
      <c r="AI59" s="21"/>
      <c r="AJ59" s="21"/>
      <c r="AK59" s="21"/>
      <c r="AL59" s="22" t="s">
        <v>249</v>
      </c>
      <c r="AM59" s="22" t="s">
        <v>75</v>
      </c>
      <c r="AN59" s="22"/>
      <c r="AO59" s="22" t="s">
        <v>48</v>
      </c>
      <c r="AP59" s="22" t="s">
        <v>331</v>
      </c>
      <c r="AQ59" s="22" t="s">
        <v>61</v>
      </c>
      <c r="AR59" s="22" t="s">
        <v>244</v>
      </c>
      <c r="AS59" s="22" t="s">
        <v>41</v>
      </c>
      <c r="AT59" s="22" t="s">
        <v>61</v>
      </c>
      <c r="AU59" s="22" t="s">
        <v>332</v>
      </c>
      <c r="AV59" s="15" t="s">
        <v>54</v>
      </c>
      <c r="AW59" s="22" t="s">
        <v>55</v>
      </c>
      <c r="AX59" s="24" t="s">
        <v>333</v>
      </c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</row>
    <row r="60" customFormat="false" ht="118.5" hidden="false" customHeight="true" outlineLevel="0" collapsed="false">
      <c r="A60" s="17" t="s">
        <v>334</v>
      </c>
      <c r="B60" s="18" t="s">
        <v>243</v>
      </c>
      <c r="C60" s="18" t="s">
        <v>41</v>
      </c>
      <c r="D60" s="22" t="s">
        <v>245</v>
      </c>
      <c r="E60" s="19" t="s">
        <v>246</v>
      </c>
      <c r="F60" s="18" t="s">
        <v>329</v>
      </c>
      <c r="G60" s="18" t="s">
        <v>335</v>
      </c>
      <c r="H60" s="18" t="s">
        <v>336</v>
      </c>
      <c r="I60" s="20" t="n">
        <f aca="false">J60+P60+V60+AB60+AG60</f>
        <v>317278.55</v>
      </c>
      <c r="J60" s="20" t="n">
        <f aca="false">SUM(K60:O60)</f>
        <v>129000</v>
      </c>
      <c r="K60" s="21"/>
      <c r="L60" s="21" t="n">
        <f aca="false">30000+99000</f>
        <v>129000</v>
      </c>
      <c r="M60" s="21"/>
      <c r="N60" s="21"/>
      <c r="O60" s="21"/>
      <c r="P60" s="21" t="n">
        <f aca="false">SUM(Q60:U60)</f>
        <v>188278.55</v>
      </c>
      <c r="Q60" s="21"/>
      <c r="R60" s="21" t="n">
        <v>188278.55</v>
      </c>
      <c r="S60" s="21"/>
      <c r="T60" s="21"/>
      <c r="U60" s="21"/>
      <c r="V60" s="21" t="n">
        <f aca="false">SUM(W60:AA60)</f>
        <v>0</v>
      </c>
      <c r="W60" s="21"/>
      <c r="X60" s="21"/>
      <c r="Y60" s="21"/>
      <c r="Z60" s="21"/>
      <c r="AA60" s="21"/>
      <c r="AB60" s="21" t="n">
        <f aca="false">SUM(AC60:AF60)</f>
        <v>0</v>
      </c>
      <c r="AC60" s="21"/>
      <c r="AD60" s="21"/>
      <c r="AE60" s="21"/>
      <c r="AF60" s="21"/>
      <c r="AG60" s="20" t="n">
        <f aca="false">SUM(AH60:AK60)</f>
        <v>0</v>
      </c>
      <c r="AH60" s="21"/>
      <c r="AI60" s="21"/>
      <c r="AJ60" s="21"/>
      <c r="AK60" s="21"/>
      <c r="AL60" s="22" t="s">
        <v>249</v>
      </c>
      <c r="AM60" s="22" t="s">
        <v>25</v>
      </c>
      <c r="AN60" s="22"/>
      <c r="AO60" s="22" t="s">
        <v>48</v>
      </c>
      <c r="AP60" s="22" t="s">
        <v>337</v>
      </c>
      <c r="AQ60" s="22" t="s">
        <v>50</v>
      </c>
      <c r="AR60" s="22" t="s">
        <v>244</v>
      </c>
      <c r="AS60" s="22" t="s">
        <v>41</v>
      </c>
      <c r="AT60" s="22" t="s">
        <v>50</v>
      </c>
      <c r="AU60" s="24" t="s">
        <v>338</v>
      </c>
      <c r="AV60" s="15" t="s">
        <v>54</v>
      </c>
      <c r="AW60" s="22" t="s">
        <v>55</v>
      </c>
      <c r="AX60" s="24" t="s">
        <v>339</v>
      </c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</row>
    <row r="61" customFormat="false" ht="99.75" hidden="false" customHeight="true" outlineLevel="0" collapsed="false">
      <c r="A61" s="17" t="s">
        <v>340</v>
      </c>
      <c r="B61" s="15" t="s">
        <v>243</v>
      </c>
      <c r="C61" s="15" t="s">
        <v>244</v>
      </c>
      <c r="D61" s="38" t="s">
        <v>341</v>
      </c>
      <c r="E61" s="39" t="s">
        <v>246</v>
      </c>
      <c r="F61" s="39" t="s">
        <v>247</v>
      </c>
      <c r="G61" s="15" t="s">
        <v>342</v>
      </c>
      <c r="H61" s="15" t="s">
        <v>120</v>
      </c>
      <c r="I61" s="46" t="n">
        <f aca="false">SUM(J61+P61+V61+AB61+AG61)</f>
        <v>938176.36</v>
      </c>
      <c r="J61" s="46" t="n">
        <f aca="false">SUM(K61:O61)</f>
        <v>282077.53</v>
      </c>
      <c r="K61" s="46" t="n">
        <v>185985</v>
      </c>
      <c r="L61" s="46" t="n">
        <v>96092.53</v>
      </c>
      <c r="M61" s="46"/>
      <c r="N61" s="46"/>
      <c r="O61" s="46"/>
      <c r="P61" s="46" t="n">
        <f aca="false">SUM(Q61:U61)</f>
        <v>299759.76</v>
      </c>
      <c r="Q61" s="46" t="n">
        <v>197643.6</v>
      </c>
      <c r="R61" s="46" t="n">
        <v>102116.16</v>
      </c>
      <c r="S61" s="46"/>
      <c r="T61" s="46"/>
      <c r="U61" s="46"/>
      <c r="V61" s="46" t="n">
        <f aca="false">SUM(W61:AA61)</f>
        <v>356339.07</v>
      </c>
      <c r="W61" s="46" t="n">
        <v>234948.6</v>
      </c>
      <c r="X61" s="46" t="n">
        <v>121390.47</v>
      </c>
      <c r="Y61" s="46"/>
      <c r="Z61" s="46"/>
      <c r="AA61" s="46"/>
      <c r="AB61" s="46" t="n">
        <f aca="false">SUM(AC61:AF61)</f>
        <v>0</v>
      </c>
      <c r="AC61" s="46"/>
      <c r="AD61" s="46"/>
      <c r="AE61" s="46"/>
      <c r="AF61" s="46"/>
      <c r="AG61" s="46" t="n">
        <f aca="false">SUM(AH61:AK61)</f>
        <v>0</v>
      </c>
      <c r="AH61" s="46"/>
      <c r="AI61" s="46"/>
      <c r="AJ61" s="46"/>
      <c r="AK61" s="46"/>
      <c r="AL61" s="38" t="s">
        <v>343</v>
      </c>
      <c r="AM61" s="15" t="s">
        <v>27</v>
      </c>
      <c r="AN61" s="15" t="s">
        <v>344</v>
      </c>
      <c r="AO61" s="15" t="s">
        <v>282</v>
      </c>
      <c r="AP61" s="15" t="s">
        <v>345</v>
      </c>
      <c r="AQ61" s="38" t="s">
        <v>252</v>
      </c>
      <c r="AR61" s="15" t="s">
        <v>346</v>
      </c>
      <c r="AS61" s="38" t="s">
        <v>252</v>
      </c>
      <c r="AT61" s="15" t="s">
        <v>252</v>
      </c>
      <c r="AU61" s="40" t="s">
        <v>347</v>
      </c>
      <c r="AV61" s="15" t="s">
        <v>130</v>
      </c>
      <c r="AW61" s="15" t="s">
        <v>64</v>
      </c>
      <c r="AX61" s="15" t="s">
        <v>348</v>
      </c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</row>
    <row r="62" customFormat="false" ht="103.5" hidden="false" customHeight="true" outlineLevel="0" collapsed="false">
      <c r="A62" s="17" t="s">
        <v>349</v>
      </c>
      <c r="B62" s="15" t="s">
        <v>243</v>
      </c>
      <c r="C62" s="15" t="s">
        <v>244</v>
      </c>
      <c r="D62" s="38" t="s">
        <v>245</v>
      </c>
      <c r="E62" s="39" t="s">
        <v>246</v>
      </c>
      <c r="F62" s="39" t="s">
        <v>247</v>
      </c>
      <c r="G62" s="15" t="s">
        <v>350</v>
      </c>
      <c r="H62" s="15" t="s">
        <v>163</v>
      </c>
      <c r="I62" s="46" t="n">
        <f aca="false">SUM(J62+P62+V62+AB62+AG62)</f>
        <v>14649.167</v>
      </c>
      <c r="J62" s="46" t="n">
        <f aca="false">SUM(K62:O62)</f>
        <v>14649.167</v>
      </c>
      <c r="K62" s="46"/>
      <c r="L62" s="46" t="n">
        <v>14649.167</v>
      </c>
      <c r="M62" s="46"/>
      <c r="N62" s="46"/>
      <c r="O62" s="46"/>
      <c r="P62" s="46" t="n">
        <f aca="false">SUM(Q62:U62)</f>
        <v>0</v>
      </c>
      <c r="Q62" s="46"/>
      <c r="R62" s="46"/>
      <c r="S62" s="46"/>
      <c r="T62" s="46"/>
      <c r="U62" s="46"/>
      <c r="V62" s="46" t="n">
        <f aca="false">SUM(W62:AA62)</f>
        <v>0</v>
      </c>
      <c r="W62" s="46"/>
      <c r="X62" s="46"/>
      <c r="Y62" s="46"/>
      <c r="Z62" s="46"/>
      <c r="AA62" s="46"/>
      <c r="AB62" s="46" t="n">
        <f aca="false">SUM(AC62:AF62)</f>
        <v>0</v>
      </c>
      <c r="AC62" s="46"/>
      <c r="AD62" s="46"/>
      <c r="AE62" s="46"/>
      <c r="AF62" s="46"/>
      <c r="AG62" s="46" t="n">
        <f aca="false">SUM(AH62:AK62)</f>
        <v>0</v>
      </c>
      <c r="AH62" s="46"/>
      <c r="AI62" s="46"/>
      <c r="AJ62" s="46"/>
      <c r="AK62" s="46"/>
      <c r="AL62" s="38" t="s">
        <v>249</v>
      </c>
      <c r="AM62" s="15"/>
      <c r="AN62" s="15" t="s">
        <v>25</v>
      </c>
      <c r="AO62" s="15" t="s">
        <v>282</v>
      </c>
      <c r="AP62" s="15" t="s">
        <v>351</v>
      </c>
      <c r="AQ62" s="38" t="s">
        <v>252</v>
      </c>
      <c r="AR62" s="15" t="s">
        <v>346</v>
      </c>
      <c r="AS62" s="38" t="s">
        <v>252</v>
      </c>
      <c r="AT62" s="15" t="s">
        <v>252</v>
      </c>
      <c r="AU62" s="40" t="s">
        <v>352</v>
      </c>
      <c r="AV62" s="15" t="s">
        <v>130</v>
      </c>
      <c r="AW62" s="15" t="s">
        <v>297</v>
      </c>
      <c r="AX62" s="15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</row>
    <row r="63" customFormat="false" ht="103.5" hidden="false" customHeight="true" outlineLevel="0" collapsed="false">
      <c r="A63" s="17" t="s">
        <v>353</v>
      </c>
      <c r="B63" s="15" t="s">
        <v>243</v>
      </c>
      <c r="C63" s="15" t="s">
        <v>244</v>
      </c>
      <c r="D63" s="38" t="s">
        <v>245</v>
      </c>
      <c r="E63" s="39" t="s">
        <v>246</v>
      </c>
      <c r="F63" s="39" t="s">
        <v>247</v>
      </c>
      <c r="G63" s="15" t="s">
        <v>354</v>
      </c>
      <c r="H63" s="15" t="s">
        <v>163</v>
      </c>
      <c r="I63" s="46" t="n">
        <f aca="false">SUM(J63+P63+V63+AB63+AG63)</f>
        <v>80933.3</v>
      </c>
      <c r="J63" s="46" t="n">
        <f aca="false">SUM(K63:O63)</f>
        <v>80933.3</v>
      </c>
      <c r="K63" s="46"/>
      <c r="L63" s="46" t="n">
        <v>80933.3</v>
      </c>
      <c r="M63" s="46"/>
      <c r="N63" s="46"/>
      <c r="O63" s="46"/>
      <c r="P63" s="46" t="n">
        <f aca="false">SUM(Q63:U63)</f>
        <v>0</v>
      </c>
      <c r="Q63" s="46"/>
      <c r="R63" s="46"/>
      <c r="S63" s="46"/>
      <c r="T63" s="46"/>
      <c r="U63" s="46"/>
      <c r="V63" s="46" t="n">
        <f aca="false">SUM(W63:AA63)</f>
        <v>0</v>
      </c>
      <c r="W63" s="46"/>
      <c r="X63" s="46"/>
      <c r="Y63" s="46"/>
      <c r="Z63" s="46"/>
      <c r="AA63" s="46"/>
      <c r="AB63" s="46" t="n">
        <f aca="false">SUM(AC63:AF63)</f>
        <v>0</v>
      </c>
      <c r="AC63" s="46"/>
      <c r="AD63" s="46"/>
      <c r="AE63" s="46"/>
      <c r="AF63" s="46"/>
      <c r="AG63" s="46" t="n">
        <f aca="false">SUM(AH63:AK63)</f>
        <v>0</v>
      </c>
      <c r="AH63" s="46"/>
      <c r="AI63" s="46"/>
      <c r="AJ63" s="46"/>
      <c r="AK63" s="46"/>
      <c r="AL63" s="38" t="s">
        <v>249</v>
      </c>
      <c r="AM63" s="14" t="s">
        <v>25</v>
      </c>
      <c r="AN63" s="15" t="s">
        <v>355</v>
      </c>
      <c r="AO63" s="15" t="s">
        <v>282</v>
      </c>
      <c r="AP63" s="14" t="s">
        <v>356</v>
      </c>
      <c r="AQ63" s="38" t="s">
        <v>252</v>
      </c>
      <c r="AR63" s="15" t="s">
        <v>346</v>
      </c>
      <c r="AS63" s="38" t="s">
        <v>252</v>
      </c>
      <c r="AT63" s="15" t="s">
        <v>252</v>
      </c>
      <c r="AU63" s="14" t="s">
        <v>357</v>
      </c>
      <c r="AV63" s="15" t="s">
        <v>130</v>
      </c>
      <c r="AW63" s="15" t="s">
        <v>259</v>
      </c>
      <c r="AX63" s="15" t="s">
        <v>358</v>
      </c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</row>
    <row r="64" customFormat="false" ht="105" hidden="false" customHeight="true" outlineLevel="0" collapsed="false">
      <c r="A64" s="17" t="s">
        <v>359</v>
      </c>
      <c r="B64" s="15" t="s">
        <v>243</v>
      </c>
      <c r="C64" s="15" t="s">
        <v>244</v>
      </c>
      <c r="D64" s="38" t="s">
        <v>245</v>
      </c>
      <c r="E64" s="39" t="s">
        <v>246</v>
      </c>
      <c r="F64" s="39" t="s">
        <v>247</v>
      </c>
      <c r="G64" s="15" t="s">
        <v>360</v>
      </c>
      <c r="H64" s="15" t="s">
        <v>120</v>
      </c>
      <c r="I64" s="46" t="n">
        <f aca="false">SUM(J64+P64+V64+AB64+AG64)</f>
        <v>19732.8291</v>
      </c>
      <c r="J64" s="46" t="n">
        <f aca="false">SUM(K64:O64)</f>
        <v>19732.8291</v>
      </c>
      <c r="K64" s="46"/>
      <c r="L64" s="46" t="n">
        <v>19338.17252</v>
      </c>
      <c r="M64" s="46" t="n">
        <v>394.65658</v>
      </c>
      <c r="N64" s="46"/>
      <c r="O64" s="46"/>
      <c r="P64" s="46" t="n">
        <f aca="false">SUM(Q64:U64)</f>
        <v>0</v>
      </c>
      <c r="Q64" s="46"/>
      <c r="R64" s="46"/>
      <c r="S64" s="46"/>
      <c r="T64" s="46"/>
      <c r="U64" s="46"/>
      <c r="V64" s="46" t="n">
        <f aca="false">SUM(W64:AA64)</f>
        <v>0</v>
      </c>
      <c r="W64" s="46"/>
      <c r="X64" s="46"/>
      <c r="Y64" s="46"/>
      <c r="Z64" s="46"/>
      <c r="AA64" s="46"/>
      <c r="AB64" s="46" t="n">
        <f aca="false">SUM(AC64:AF64)</f>
        <v>0</v>
      </c>
      <c r="AC64" s="46"/>
      <c r="AD64" s="46"/>
      <c r="AE64" s="46"/>
      <c r="AF64" s="46"/>
      <c r="AG64" s="46" t="n">
        <f aca="false">SUM(AH64:AK64)</f>
        <v>0</v>
      </c>
      <c r="AH64" s="46"/>
      <c r="AI64" s="46"/>
      <c r="AJ64" s="46"/>
      <c r="AK64" s="46"/>
      <c r="AL64" s="38" t="s">
        <v>249</v>
      </c>
      <c r="AM64" s="14" t="s">
        <v>25</v>
      </c>
      <c r="AN64" s="15" t="s">
        <v>344</v>
      </c>
      <c r="AO64" s="15" t="s">
        <v>187</v>
      </c>
      <c r="AP64" s="15" t="s">
        <v>361</v>
      </c>
      <c r="AQ64" s="15" t="s">
        <v>120</v>
      </c>
      <c r="AR64" s="15" t="s">
        <v>346</v>
      </c>
      <c r="AS64" s="15" t="s">
        <v>206</v>
      </c>
      <c r="AT64" s="15" t="s">
        <v>362</v>
      </c>
      <c r="AU64" s="15" t="s">
        <v>363</v>
      </c>
      <c r="AV64" s="15" t="s">
        <v>191</v>
      </c>
      <c r="AW64" s="15" t="s">
        <v>259</v>
      </c>
      <c r="AX64" s="14" t="s">
        <v>364</v>
      </c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</row>
    <row r="65" customFormat="false" ht="105.75" hidden="false" customHeight="true" outlineLevel="0" collapsed="false">
      <c r="A65" s="17" t="s">
        <v>365</v>
      </c>
      <c r="B65" s="15" t="s">
        <v>243</v>
      </c>
      <c r="C65" s="15" t="s">
        <v>244</v>
      </c>
      <c r="D65" s="38" t="s">
        <v>245</v>
      </c>
      <c r="E65" s="39" t="s">
        <v>246</v>
      </c>
      <c r="F65" s="39" t="s">
        <v>247</v>
      </c>
      <c r="G65" s="15" t="s">
        <v>366</v>
      </c>
      <c r="H65" s="14" t="s">
        <v>59</v>
      </c>
      <c r="I65" s="46" t="n">
        <f aca="false">SUM(J65+P65+V65+AB65+AG65)</f>
        <v>16281.48032</v>
      </c>
      <c r="J65" s="46" t="n">
        <f aca="false">SUM(K65:O65)</f>
        <v>16281.48032</v>
      </c>
      <c r="K65" s="46"/>
      <c r="L65" s="46" t="n">
        <v>16248.91736</v>
      </c>
      <c r="M65" s="46" t="n">
        <v>32.56296</v>
      </c>
      <c r="N65" s="46"/>
      <c r="O65" s="46"/>
      <c r="P65" s="46" t="n">
        <f aca="false">SUM(Q65:U65)</f>
        <v>0</v>
      </c>
      <c r="Q65" s="46"/>
      <c r="R65" s="46"/>
      <c r="S65" s="46"/>
      <c r="T65" s="46"/>
      <c r="U65" s="46"/>
      <c r="V65" s="46" t="n">
        <f aca="false">SUM(W65:AA65)</f>
        <v>0</v>
      </c>
      <c r="W65" s="46"/>
      <c r="X65" s="46"/>
      <c r="Y65" s="46"/>
      <c r="Z65" s="46"/>
      <c r="AA65" s="46"/>
      <c r="AB65" s="46" t="n">
        <f aca="false">SUM(AC65:AF65)</f>
        <v>0</v>
      </c>
      <c r="AC65" s="46"/>
      <c r="AD65" s="46"/>
      <c r="AE65" s="46"/>
      <c r="AF65" s="46"/>
      <c r="AG65" s="46" t="n">
        <f aca="false">SUM(AH65:AK65)</f>
        <v>0</v>
      </c>
      <c r="AH65" s="46"/>
      <c r="AI65" s="46"/>
      <c r="AJ65" s="46"/>
      <c r="AK65" s="46"/>
      <c r="AL65" s="38" t="s">
        <v>249</v>
      </c>
      <c r="AM65" s="14" t="s">
        <v>25</v>
      </c>
      <c r="AN65" s="14" t="s">
        <v>344</v>
      </c>
      <c r="AO65" s="14" t="s">
        <v>367</v>
      </c>
      <c r="AP65" s="14" t="s">
        <v>368</v>
      </c>
      <c r="AQ65" s="15" t="s">
        <v>59</v>
      </c>
      <c r="AR65" s="14" t="s">
        <v>369</v>
      </c>
      <c r="AS65" s="15" t="s">
        <v>222</v>
      </c>
      <c r="AT65" s="15" t="s">
        <v>222</v>
      </c>
      <c r="AU65" s="14" t="s">
        <v>370</v>
      </c>
      <c r="AV65" s="14" t="s">
        <v>191</v>
      </c>
      <c r="AW65" s="15" t="s">
        <v>55</v>
      </c>
      <c r="AX65" s="14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</row>
    <row r="66" customFormat="false" ht="105.75" hidden="false" customHeight="true" outlineLevel="0" collapsed="false">
      <c r="A66" s="17" t="s">
        <v>371</v>
      </c>
      <c r="B66" s="38" t="s">
        <v>243</v>
      </c>
      <c r="C66" s="38" t="s">
        <v>244</v>
      </c>
      <c r="D66" s="38" t="s">
        <v>372</v>
      </c>
      <c r="E66" s="39" t="s">
        <v>246</v>
      </c>
      <c r="F66" s="39" t="s">
        <v>247</v>
      </c>
      <c r="G66" s="38" t="s">
        <v>373</v>
      </c>
      <c r="H66" s="38" t="s">
        <v>120</v>
      </c>
      <c r="I66" s="47" t="n">
        <f aca="false">SUM(J66+P66+V66+AB66+AG66)</f>
        <v>42570.4339183674</v>
      </c>
      <c r="J66" s="47" t="n">
        <f aca="false">SUM(K66:O66)</f>
        <v>42570.4339183674</v>
      </c>
      <c r="K66" s="47"/>
      <c r="L66" s="47" t="n">
        <v>41719.02524</v>
      </c>
      <c r="M66" s="47" t="n">
        <f aca="false">L66/98*2</f>
        <v>851.408678367347</v>
      </c>
      <c r="N66" s="47"/>
      <c r="O66" s="47"/>
      <c r="P66" s="47" t="n">
        <f aca="false">SUM(Q66:U66)</f>
        <v>0</v>
      </c>
      <c r="Q66" s="47"/>
      <c r="R66" s="47"/>
      <c r="S66" s="47"/>
      <c r="T66" s="47"/>
      <c r="U66" s="47"/>
      <c r="V66" s="47" t="n">
        <f aca="false">SUM(W66:AA66)</f>
        <v>0</v>
      </c>
      <c r="W66" s="47"/>
      <c r="X66" s="47"/>
      <c r="Y66" s="47"/>
      <c r="Z66" s="47"/>
      <c r="AA66" s="47"/>
      <c r="AB66" s="47" t="n">
        <f aca="false">SUM(AC66:AF66)</f>
        <v>0</v>
      </c>
      <c r="AC66" s="47"/>
      <c r="AD66" s="47"/>
      <c r="AE66" s="47"/>
      <c r="AF66" s="47"/>
      <c r="AG66" s="47" t="n">
        <f aca="false">SUM(AH66:AK66)</f>
        <v>0</v>
      </c>
      <c r="AH66" s="47"/>
      <c r="AI66" s="47"/>
      <c r="AJ66" s="47"/>
      <c r="AK66" s="47"/>
      <c r="AL66" s="38" t="s">
        <v>374</v>
      </c>
      <c r="AM66" s="38"/>
      <c r="AN66" s="38" t="n">
        <v>2026</v>
      </c>
      <c r="AO66" s="38" t="s">
        <v>187</v>
      </c>
      <c r="AP66" s="38" t="s">
        <v>375</v>
      </c>
      <c r="AQ66" s="38" t="s">
        <v>226</v>
      </c>
      <c r="AR66" s="38" t="s">
        <v>346</v>
      </c>
      <c r="AS66" s="38" t="s">
        <v>376</v>
      </c>
      <c r="AT66" s="38" t="s">
        <v>376</v>
      </c>
      <c r="AU66" s="45" t="n">
        <f aca="false">301569.33806-35502.70424+I66</f>
        <v>308637.067738367</v>
      </c>
      <c r="AV66" s="38" t="s">
        <v>191</v>
      </c>
      <c r="AW66" s="38" t="s">
        <v>284</v>
      </c>
      <c r="AX66" s="38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</row>
    <row r="67" customFormat="false" ht="105.75" hidden="false" customHeight="true" outlineLevel="0" collapsed="false">
      <c r="A67" s="17" t="s">
        <v>377</v>
      </c>
      <c r="B67" s="38" t="s">
        <v>243</v>
      </c>
      <c r="C67" s="38" t="s">
        <v>244</v>
      </c>
      <c r="D67" s="38" t="s">
        <v>372</v>
      </c>
      <c r="E67" s="39" t="s">
        <v>246</v>
      </c>
      <c r="F67" s="39" t="s">
        <v>247</v>
      </c>
      <c r="G67" s="38" t="s">
        <v>378</v>
      </c>
      <c r="H67" s="38" t="s">
        <v>163</v>
      </c>
      <c r="I67" s="47" t="n">
        <f aca="false">SUM(J67+P67+V67+AB67+AG67)</f>
        <v>42369.9147244898</v>
      </c>
      <c r="J67" s="47" t="n">
        <f aca="false">SUM(K67:O67)</f>
        <v>42369.9147244898</v>
      </c>
      <c r="K67" s="47"/>
      <c r="L67" s="47" t="n">
        <v>41522.51643</v>
      </c>
      <c r="M67" s="47" t="n">
        <f aca="false">L67/98*2</f>
        <v>847.398294489796</v>
      </c>
      <c r="N67" s="47"/>
      <c r="O67" s="47"/>
      <c r="P67" s="47" t="n">
        <f aca="false">SUM(Q67:U67)</f>
        <v>0</v>
      </c>
      <c r="Q67" s="47"/>
      <c r="R67" s="47"/>
      <c r="S67" s="47"/>
      <c r="T67" s="47"/>
      <c r="U67" s="47"/>
      <c r="V67" s="47" t="n">
        <f aca="false">SUM(W67:AA67)</f>
        <v>0</v>
      </c>
      <c r="W67" s="47"/>
      <c r="X67" s="47"/>
      <c r="Y67" s="47"/>
      <c r="Z67" s="47"/>
      <c r="AA67" s="47"/>
      <c r="AB67" s="47" t="n">
        <f aca="false">SUM(AC67:AF67)</f>
        <v>0</v>
      </c>
      <c r="AC67" s="47"/>
      <c r="AD67" s="47"/>
      <c r="AE67" s="47"/>
      <c r="AF67" s="47"/>
      <c r="AG67" s="47" t="n">
        <f aca="false">SUM(AH67:AK67)</f>
        <v>0</v>
      </c>
      <c r="AH67" s="47"/>
      <c r="AI67" s="47"/>
      <c r="AJ67" s="47"/>
      <c r="AK67" s="47"/>
      <c r="AL67" s="38" t="s">
        <v>374</v>
      </c>
      <c r="AM67" s="38"/>
      <c r="AN67" s="38" t="n">
        <v>2026</v>
      </c>
      <c r="AO67" s="38" t="s">
        <v>187</v>
      </c>
      <c r="AP67" s="38" t="s">
        <v>379</v>
      </c>
      <c r="AQ67" s="38" t="s">
        <v>226</v>
      </c>
      <c r="AR67" s="38" t="s">
        <v>346</v>
      </c>
      <c r="AS67" s="38" t="s">
        <v>376</v>
      </c>
      <c r="AT67" s="38" t="s">
        <v>376</v>
      </c>
      <c r="AU67" s="45" t="n">
        <f aca="false">183518.06692-35384.03889+I67</f>
        <v>190503.94275449</v>
      </c>
      <c r="AV67" s="38" t="s">
        <v>191</v>
      </c>
      <c r="AW67" s="38" t="s">
        <v>284</v>
      </c>
      <c r="AX67" s="38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</row>
    <row r="68" customFormat="false" ht="108.75" hidden="false" customHeight="true" outlineLevel="0" collapsed="false">
      <c r="A68" s="17" t="s">
        <v>380</v>
      </c>
      <c r="B68" s="48" t="s">
        <v>381</v>
      </c>
      <c r="C68" s="48" t="s">
        <v>382</v>
      </c>
      <c r="D68" s="49" t="s">
        <v>383</v>
      </c>
      <c r="E68" s="50" t="s">
        <v>384</v>
      </c>
      <c r="F68" s="50" t="s">
        <v>385</v>
      </c>
      <c r="G68" s="49" t="s">
        <v>386</v>
      </c>
      <c r="H68" s="49" t="s">
        <v>208</v>
      </c>
      <c r="I68" s="20" t="n">
        <f aca="false">J68+P68+V68+AB68+AG68</f>
        <v>30000</v>
      </c>
      <c r="J68" s="20" t="n">
        <f aca="false">SUM(K68:O68)</f>
        <v>0</v>
      </c>
      <c r="K68" s="51"/>
      <c r="L68" s="51"/>
      <c r="M68" s="51"/>
      <c r="N68" s="51"/>
      <c r="O68" s="51"/>
      <c r="P68" s="21" t="n">
        <f aca="false">SUM(Q68:U68)</f>
        <v>30000</v>
      </c>
      <c r="Q68" s="51"/>
      <c r="R68" s="51" t="n">
        <v>30000</v>
      </c>
      <c r="S68" s="51"/>
      <c r="T68" s="51"/>
      <c r="U68" s="51"/>
      <c r="V68" s="21" t="n">
        <f aca="false">SUM(W68:AA68)</f>
        <v>0</v>
      </c>
      <c r="W68" s="51"/>
      <c r="X68" s="51"/>
      <c r="Y68" s="51"/>
      <c r="Z68" s="51"/>
      <c r="AA68" s="51"/>
      <c r="AB68" s="21" t="n">
        <f aca="false">SUM(AC68:AF68)</f>
        <v>0</v>
      </c>
      <c r="AC68" s="51"/>
      <c r="AD68" s="51"/>
      <c r="AE68" s="51"/>
      <c r="AF68" s="51"/>
      <c r="AG68" s="20" t="n">
        <f aca="false">SUM(AH68:AK68)</f>
        <v>0</v>
      </c>
      <c r="AH68" s="51"/>
      <c r="AI68" s="51"/>
      <c r="AJ68" s="51"/>
      <c r="AK68" s="51"/>
      <c r="AL68" s="15" t="s">
        <v>387</v>
      </c>
      <c r="AM68" s="49" t="s">
        <v>26</v>
      </c>
      <c r="AN68" s="49"/>
      <c r="AO68" s="49" t="s">
        <v>241</v>
      </c>
      <c r="AP68" s="49" t="s">
        <v>388</v>
      </c>
      <c r="AQ68" s="48" t="s">
        <v>382</v>
      </c>
      <c r="AR68" s="48" t="s">
        <v>382</v>
      </c>
      <c r="AS68" s="48" t="s">
        <v>382</v>
      </c>
      <c r="AT68" s="48" t="s">
        <v>382</v>
      </c>
      <c r="AU68" s="51" t="s">
        <v>389</v>
      </c>
      <c r="AV68" s="15" t="s">
        <v>54</v>
      </c>
      <c r="AW68" s="48" t="s">
        <v>131</v>
      </c>
      <c r="AX68" s="49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</row>
    <row r="69" customFormat="false" ht="132" hidden="false" customHeight="true" outlineLevel="0" collapsed="false">
      <c r="A69" s="17" t="s">
        <v>390</v>
      </c>
      <c r="B69" s="48" t="s">
        <v>381</v>
      </c>
      <c r="C69" s="48" t="s">
        <v>382</v>
      </c>
      <c r="D69" s="52" t="s">
        <v>391</v>
      </c>
      <c r="E69" s="50" t="s">
        <v>392</v>
      </c>
      <c r="F69" s="50" t="s">
        <v>393</v>
      </c>
      <c r="G69" s="48" t="s">
        <v>394</v>
      </c>
      <c r="H69" s="48" t="s">
        <v>68</v>
      </c>
      <c r="I69" s="20" t="n">
        <f aca="false">J69+P69+V69+AB69+AG69</f>
        <v>3896209.015</v>
      </c>
      <c r="J69" s="20" t="n">
        <f aca="false">SUM(K69:O69)</f>
        <v>1738119.015</v>
      </c>
      <c r="K69" s="53" t="n">
        <v>625000</v>
      </c>
      <c r="L69" s="53" t="n">
        <v>1113119.015</v>
      </c>
      <c r="M69" s="53"/>
      <c r="N69" s="53"/>
      <c r="O69" s="53"/>
      <c r="P69" s="21" t="n">
        <f aca="false">SUM(Q69:U69)</f>
        <v>875000</v>
      </c>
      <c r="Q69" s="53" t="n">
        <v>875000</v>
      </c>
      <c r="R69" s="53"/>
      <c r="S69" s="53"/>
      <c r="T69" s="53"/>
      <c r="U69" s="53"/>
      <c r="V69" s="21" t="n">
        <f aca="false">SUM(W69:AA69)</f>
        <v>1283090</v>
      </c>
      <c r="W69" s="53" t="n">
        <v>1283090</v>
      </c>
      <c r="X69" s="53"/>
      <c r="Y69" s="53"/>
      <c r="Z69" s="53"/>
      <c r="AA69" s="53"/>
      <c r="AB69" s="21" t="n">
        <f aca="false">SUM(AC69:AF69)</f>
        <v>0</v>
      </c>
      <c r="AC69" s="53"/>
      <c r="AD69" s="53"/>
      <c r="AE69" s="53"/>
      <c r="AF69" s="53"/>
      <c r="AG69" s="20" t="n">
        <f aca="false">SUM(AH69:AK69)</f>
        <v>0</v>
      </c>
      <c r="AH69" s="53"/>
      <c r="AI69" s="53"/>
      <c r="AJ69" s="53"/>
      <c r="AK69" s="53"/>
      <c r="AL69" s="54" t="s">
        <v>395</v>
      </c>
      <c r="AM69" s="48" t="s">
        <v>25</v>
      </c>
      <c r="AN69" s="48"/>
      <c r="AO69" s="48" t="s">
        <v>48</v>
      </c>
      <c r="AP69" s="48" t="s">
        <v>396</v>
      </c>
      <c r="AQ69" s="48" t="s">
        <v>397</v>
      </c>
      <c r="AR69" s="48" t="s">
        <v>382</v>
      </c>
      <c r="AS69" s="48" t="s">
        <v>397</v>
      </c>
      <c r="AT69" s="48" t="s">
        <v>397</v>
      </c>
      <c r="AU69" s="51" t="s">
        <v>398</v>
      </c>
      <c r="AV69" s="15" t="s">
        <v>54</v>
      </c>
      <c r="AW69" s="48" t="s">
        <v>55</v>
      </c>
      <c r="AX69" s="48" t="s">
        <v>399</v>
      </c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</row>
    <row r="70" customFormat="false" ht="132" hidden="false" customHeight="true" outlineLevel="0" collapsed="false">
      <c r="A70" s="17" t="s">
        <v>400</v>
      </c>
      <c r="B70" s="48" t="s">
        <v>381</v>
      </c>
      <c r="C70" s="48" t="s">
        <v>382</v>
      </c>
      <c r="D70" s="52" t="s">
        <v>401</v>
      </c>
      <c r="E70" s="50" t="s">
        <v>392</v>
      </c>
      <c r="F70" s="50" t="s">
        <v>393</v>
      </c>
      <c r="G70" s="48" t="s">
        <v>402</v>
      </c>
      <c r="H70" s="48" t="s">
        <v>120</v>
      </c>
      <c r="I70" s="20" t="n">
        <f aca="false">J70+P70+V70+AB70+AG70</f>
        <v>1098400</v>
      </c>
      <c r="J70" s="20" t="n">
        <f aca="false">SUM(K70:O70)</f>
        <v>4700</v>
      </c>
      <c r="K70" s="53"/>
      <c r="L70" s="53" t="n">
        <v>4700</v>
      </c>
      <c r="M70" s="51"/>
      <c r="N70" s="53"/>
      <c r="O70" s="53"/>
      <c r="P70" s="21" t="n">
        <f aca="false">SUM(Q70:U70)</f>
        <v>470000</v>
      </c>
      <c r="Q70" s="53"/>
      <c r="R70" s="53" t="n">
        <v>470000</v>
      </c>
      <c r="S70" s="51"/>
      <c r="T70" s="53"/>
      <c r="U70" s="53"/>
      <c r="V70" s="21" t="n">
        <f aca="false">SUM(W70:AA70)</f>
        <v>623700</v>
      </c>
      <c r="W70" s="53"/>
      <c r="X70" s="51" t="n">
        <v>623700</v>
      </c>
      <c r="Y70" s="53"/>
      <c r="Z70" s="53"/>
      <c r="AA70" s="53"/>
      <c r="AB70" s="21" t="n">
        <f aca="false">SUM(AC70:AF70)</f>
        <v>0</v>
      </c>
      <c r="AC70" s="53"/>
      <c r="AD70" s="53"/>
      <c r="AE70" s="53"/>
      <c r="AF70" s="53"/>
      <c r="AG70" s="20" t="n">
        <f aca="false">SUM(AH70:AK70)</f>
        <v>0</v>
      </c>
      <c r="AH70" s="53"/>
      <c r="AI70" s="53"/>
      <c r="AJ70" s="53"/>
      <c r="AK70" s="53"/>
      <c r="AL70" s="52" t="s">
        <v>403</v>
      </c>
      <c r="AM70" s="48" t="s">
        <v>27</v>
      </c>
      <c r="AN70" s="48"/>
      <c r="AO70" s="48" t="s">
        <v>48</v>
      </c>
      <c r="AP70" s="48" t="s">
        <v>404</v>
      </c>
      <c r="AQ70" s="48" t="s">
        <v>397</v>
      </c>
      <c r="AR70" s="48" t="s">
        <v>382</v>
      </c>
      <c r="AS70" s="48" t="s">
        <v>397</v>
      </c>
      <c r="AT70" s="48" t="s">
        <v>397</v>
      </c>
      <c r="AU70" s="51" t="s">
        <v>405</v>
      </c>
      <c r="AV70" s="15" t="s">
        <v>54</v>
      </c>
      <c r="AW70" s="48" t="s">
        <v>55</v>
      </c>
      <c r="AX70" s="48" t="s">
        <v>406</v>
      </c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</row>
    <row r="71" customFormat="false" ht="133.5" hidden="false" customHeight="true" outlineLevel="0" collapsed="false">
      <c r="A71" s="17" t="s">
        <v>407</v>
      </c>
      <c r="B71" s="48" t="s">
        <v>381</v>
      </c>
      <c r="C71" s="48" t="s">
        <v>382</v>
      </c>
      <c r="D71" s="52" t="s">
        <v>401</v>
      </c>
      <c r="E71" s="50" t="s">
        <v>392</v>
      </c>
      <c r="F71" s="50" t="s">
        <v>408</v>
      </c>
      <c r="G71" s="48" t="s">
        <v>409</v>
      </c>
      <c r="H71" s="48" t="s">
        <v>120</v>
      </c>
      <c r="I71" s="20" t="n">
        <f aca="false">J71+P71+V71+AB71+AG71</f>
        <v>318991.52294</v>
      </c>
      <c r="J71" s="20" t="n">
        <f aca="false">SUM(K71:O71)</f>
        <v>0</v>
      </c>
      <c r="K71" s="53"/>
      <c r="L71" s="53"/>
      <c r="M71" s="53"/>
      <c r="N71" s="53"/>
      <c r="O71" s="53"/>
      <c r="P71" s="21" t="n">
        <f aca="false">SUM(Q71:U71)</f>
        <v>318991.52294</v>
      </c>
      <c r="Q71" s="53"/>
      <c r="R71" s="53" t="n">
        <f aca="false">287092.37065</f>
        <v>287092.37065</v>
      </c>
      <c r="S71" s="53" t="n">
        <v>31899.15229</v>
      </c>
      <c r="T71" s="53"/>
      <c r="U71" s="53"/>
      <c r="V71" s="21" t="n">
        <f aca="false">SUM(W71:AA71)</f>
        <v>0</v>
      </c>
      <c r="W71" s="53"/>
      <c r="X71" s="53"/>
      <c r="Y71" s="53"/>
      <c r="Z71" s="53"/>
      <c r="AA71" s="53"/>
      <c r="AB71" s="21" t="n">
        <f aca="false">SUM(AC71:AF71)</f>
        <v>0</v>
      </c>
      <c r="AC71" s="53"/>
      <c r="AD71" s="53"/>
      <c r="AE71" s="53"/>
      <c r="AF71" s="53"/>
      <c r="AG71" s="20" t="n">
        <f aca="false">SUM(AH71:AK71)</f>
        <v>0</v>
      </c>
      <c r="AH71" s="53"/>
      <c r="AI71" s="53"/>
      <c r="AJ71" s="53"/>
      <c r="AK71" s="53"/>
      <c r="AL71" s="52" t="s">
        <v>403</v>
      </c>
      <c r="AM71" s="48" t="s">
        <v>26</v>
      </c>
      <c r="AN71" s="48"/>
      <c r="AO71" s="48" t="s">
        <v>187</v>
      </c>
      <c r="AP71" s="55" t="s">
        <v>410</v>
      </c>
      <c r="AQ71" s="48" t="s">
        <v>120</v>
      </c>
      <c r="AR71" s="48" t="s">
        <v>382</v>
      </c>
      <c r="AS71" s="48" t="s">
        <v>411</v>
      </c>
      <c r="AT71" s="48" t="s">
        <v>206</v>
      </c>
      <c r="AU71" s="51" t="s">
        <v>412</v>
      </c>
      <c r="AV71" s="48" t="s">
        <v>191</v>
      </c>
      <c r="AW71" s="48" t="s">
        <v>55</v>
      </c>
      <c r="AX71" s="48" t="s">
        <v>413</v>
      </c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</row>
    <row r="72" customFormat="false" ht="133.5" hidden="false" customHeight="true" outlineLevel="0" collapsed="false">
      <c r="A72" s="17" t="s">
        <v>414</v>
      </c>
      <c r="B72" s="48" t="s">
        <v>381</v>
      </c>
      <c r="C72" s="48" t="s">
        <v>382</v>
      </c>
      <c r="D72" s="52" t="s">
        <v>401</v>
      </c>
      <c r="E72" s="50" t="s">
        <v>392</v>
      </c>
      <c r="F72" s="50" t="s">
        <v>408</v>
      </c>
      <c r="G72" s="48" t="s">
        <v>415</v>
      </c>
      <c r="H72" s="49" t="s">
        <v>208</v>
      </c>
      <c r="I72" s="20" t="n">
        <f aca="false">J72+P72+V72+AB72+AG72</f>
        <v>305545.72825</v>
      </c>
      <c r="J72" s="20" t="n">
        <f aca="false">SUM(K72:O72)</f>
        <v>0</v>
      </c>
      <c r="K72" s="51"/>
      <c r="L72" s="56"/>
      <c r="M72" s="53"/>
      <c r="N72" s="53"/>
      <c r="O72" s="53"/>
      <c r="P72" s="21" t="n">
        <f aca="false">SUM(Q72:U72)</f>
        <v>100000</v>
      </c>
      <c r="Q72" s="53"/>
      <c r="R72" s="51" t="n">
        <v>100000</v>
      </c>
      <c r="S72" s="53"/>
      <c r="T72" s="53"/>
      <c r="U72" s="53"/>
      <c r="V72" s="21" t="n">
        <f aca="false">SUM(W72:AA72)</f>
        <v>205545.72825</v>
      </c>
      <c r="W72" s="53"/>
      <c r="X72" s="53" t="n">
        <v>205545.72825</v>
      </c>
      <c r="Y72" s="53"/>
      <c r="Z72" s="53"/>
      <c r="AA72" s="53"/>
      <c r="AB72" s="21" t="n">
        <f aca="false">SUM(AC72:AF72)</f>
        <v>0</v>
      </c>
      <c r="AC72" s="53"/>
      <c r="AD72" s="53"/>
      <c r="AE72" s="53"/>
      <c r="AF72" s="53"/>
      <c r="AG72" s="20" t="n">
        <f aca="false">SUM(AH72:AK72)</f>
        <v>0</v>
      </c>
      <c r="AH72" s="53"/>
      <c r="AI72" s="53"/>
      <c r="AJ72" s="53"/>
      <c r="AK72" s="53"/>
      <c r="AL72" s="52" t="s">
        <v>403</v>
      </c>
      <c r="AM72" s="48" t="s">
        <v>27</v>
      </c>
      <c r="AN72" s="48"/>
      <c r="AO72" s="48" t="s">
        <v>48</v>
      </c>
      <c r="AP72" s="48" t="s">
        <v>416</v>
      </c>
      <c r="AQ72" s="48" t="s">
        <v>397</v>
      </c>
      <c r="AR72" s="48" t="s">
        <v>382</v>
      </c>
      <c r="AS72" s="48" t="s">
        <v>397</v>
      </c>
      <c r="AT72" s="48" t="s">
        <v>397</v>
      </c>
      <c r="AU72" s="51" t="s">
        <v>417</v>
      </c>
      <c r="AV72" s="15" t="s">
        <v>54</v>
      </c>
      <c r="AW72" s="48" t="s">
        <v>90</v>
      </c>
      <c r="AX72" s="48" t="s">
        <v>418</v>
      </c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</row>
    <row r="73" customFormat="false" ht="91" hidden="false" customHeight="false" outlineLevel="0" collapsed="false">
      <c r="A73" s="17" t="s">
        <v>419</v>
      </c>
      <c r="B73" s="48" t="s">
        <v>381</v>
      </c>
      <c r="C73" s="48" t="s">
        <v>382</v>
      </c>
      <c r="D73" s="52" t="s">
        <v>401</v>
      </c>
      <c r="E73" s="50" t="s">
        <v>392</v>
      </c>
      <c r="F73" s="50" t="s">
        <v>408</v>
      </c>
      <c r="G73" s="48" t="s">
        <v>420</v>
      </c>
      <c r="H73" s="48" t="s">
        <v>120</v>
      </c>
      <c r="I73" s="20" t="n">
        <f aca="false">J73+P73+V73+AB73+AG73</f>
        <v>4324700</v>
      </c>
      <c r="J73" s="20" t="n">
        <f aca="false">SUM(K73:O73)</f>
        <v>0</v>
      </c>
      <c r="K73" s="53"/>
      <c r="L73" s="53"/>
      <c r="M73" s="53"/>
      <c r="N73" s="53"/>
      <c r="O73" s="53"/>
      <c r="P73" s="21" t="n">
        <f aca="false">SUM(Q73:U73)</f>
        <v>1520000</v>
      </c>
      <c r="Q73" s="56"/>
      <c r="R73" s="51" t="n">
        <v>1000000</v>
      </c>
      <c r="S73" s="53" t="n">
        <v>520000</v>
      </c>
      <c r="T73" s="53"/>
      <c r="U73" s="53"/>
      <c r="V73" s="21" t="n">
        <f aca="false">SUM(W73:AA73)</f>
        <v>1009450</v>
      </c>
      <c r="W73" s="53"/>
      <c r="X73" s="53" t="n">
        <v>1000000</v>
      </c>
      <c r="Y73" s="53" t="n">
        <v>9450</v>
      </c>
      <c r="Z73" s="53"/>
      <c r="AA73" s="53"/>
      <c r="AB73" s="21" t="n">
        <f aca="false">SUM(AC73:AF73)</f>
        <v>1795250</v>
      </c>
      <c r="AC73" s="53" t="n">
        <v>150000</v>
      </c>
      <c r="AD73" s="53" t="n">
        <v>1120250</v>
      </c>
      <c r="AE73" s="53" t="n">
        <v>525000</v>
      </c>
      <c r="AF73" s="53"/>
      <c r="AG73" s="20" t="n">
        <f aca="false">SUM(AH73:AK73)</f>
        <v>0</v>
      </c>
      <c r="AH73" s="53"/>
      <c r="AI73" s="53"/>
      <c r="AJ73" s="53"/>
      <c r="AK73" s="53"/>
      <c r="AL73" s="52" t="s">
        <v>403</v>
      </c>
      <c r="AM73" s="48" t="s">
        <v>27</v>
      </c>
      <c r="AN73" s="48"/>
      <c r="AO73" s="48" t="s">
        <v>187</v>
      </c>
      <c r="AP73" s="54" t="s">
        <v>421</v>
      </c>
      <c r="AQ73" s="48" t="s">
        <v>120</v>
      </c>
      <c r="AR73" s="48" t="s">
        <v>382</v>
      </c>
      <c r="AS73" s="48" t="s">
        <v>411</v>
      </c>
      <c r="AT73" s="48" t="s">
        <v>206</v>
      </c>
      <c r="AU73" s="51" t="s">
        <v>422</v>
      </c>
      <c r="AV73" s="48" t="s">
        <v>191</v>
      </c>
      <c r="AW73" s="48" t="s">
        <v>90</v>
      </c>
      <c r="AX73" s="48" t="s">
        <v>423</v>
      </c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</row>
    <row r="74" customFormat="false" ht="91" hidden="false" customHeight="false" outlineLevel="0" collapsed="false">
      <c r="A74" s="17" t="s">
        <v>424</v>
      </c>
      <c r="B74" s="48" t="s">
        <v>381</v>
      </c>
      <c r="C74" s="48" t="s">
        <v>382</v>
      </c>
      <c r="D74" s="52" t="s">
        <v>401</v>
      </c>
      <c r="E74" s="50" t="s">
        <v>392</v>
      </c>
      <c r="F74" s="50" t="s">
        <v>408</v>
      </c>
      <c r="G74" s="48" t="s">
        <v>425</v>
      </c>
      <c r="H74" s="48" t="s">
        <v>120</v>
      </c>
      <c r="I74" s="20" t="n">
        <f aca="false">J74+P74+V74+AB74+AG74</f>
        <v>113911.3</v>
      </c>
      <c r="J74" s="20" t="n">
        <f aca="false">SUM(K74:O74)</f>
        <v>113911.3</v>
      </c>
      <c r="K74" s="53" t="n">
        <v>112772.2</v>
      </c>
      <c r="L74" s="53" t="n">
        <v>1139.1</v>
      </c>
      <c r="M74" s="53"/>
      <c r="N74" s="53"/>
      <c r="O74" s="53"/>
      <c r="P74" s="21" t="n">
        <f aca="false">SUM(Q74:U74)</f>
        <v>0</v>
      </c>
      <c r="Q74" s="53"/>
      <c r="R74" s="53"/>
      <c r="S74" s="53"/>
      <c r="T74" s="53"/>
      <c r="U74" s="53"/>
      <c r="V74" s="21" t="n">
        <f aca="false">SUM(W74:AA74)</f>
        <v>0</v>
      </c>
      <c r="W74" s="53"/>
      <c r="X74" s="53"/>
      <c r="Y74" s="53"/>
      <c r="Z74" s="53"/>
      <c r="AA74" s="53"/>
      <c r="AB74" s="21" t="n">
        <f aca="false">SUM(AC74:AF74)</f>
        <v>0</v>
      </c>
      <c r="AC74" s="53"/>
      <c r="AD74" s="53"/>
      <c r="AE74" s="53"/>
      <c r="AF74" s="53"/>
      <c r="AG74" s="20" t="n">
        <f aca="false">SUM(AH74:AK74)</f>
        <v>0</v>
      </c>
      <c r="AH74" s="53"/>
      <c r="AI74" s="53"/>
      <c r="AJ74" s="53"/>
      <c r="AK74" s="53"/>
      <c r="AL74" s="52" t="s">
        <v>403</v>
      </c>
      <c r="AM74" s="49" t="s">
        <v>25</v>
      </c>
      <c r="AN74" s="48"/>
      <c r="AO74" s="48" t="s">
        <v>187</v>
      </c>
      <c r="AP74" s="54" t="s">
        <v>426</v>
      </c>
      <c r="AQ74" s="48" t="s">
        <v>120</v>
      </c>
      <c r="AR74" s="48" t="s">
        <v>382</v>
      </c>
      <c r="AS74" s="48" t="s">
        <v>411</v>
      </c>
      <c r="AT74" s="48" t="s">
        <v>206</v>
      </c>
      <c r="AU74" s="51" t="s">
        <v>427</v>
      </c>
      <c r="AV74" s="48" t="s">
        <v>191</v>
      </c>
      <c r="AW74" s="48" t="s">
        <v>90</v>
      </c>
      <c r="AX74" s="48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</row>
    <row r="75" customFormat="false" ht="91" hidden="false" customHeight="false" outlineLevel="0" collapsed="false">
      <c r="A75" s="17" t="s">
        <v>428</v>
      </c>
      <c r="B75" s="48" t="s">
        <v>381</v>
      </c>
      <c r="C75" s="48" t="s">
        <v>382</v>
      </c>
      <c r="D75" s="52" t="s">
        <v>401</v>
      </c>
      <c r="E75" s="50" t="s">
        <v>392</v>
      </c>
      <c r="F75" s="50" t="s">
        <v>408</v>
      </c>
      <c r="G75" s="48" t="s">
        <v>429</v>
      </c>
      <c r="H75" s="48" t="s">
        <v>120</v>
      </c>
      <c r="I75" s="20" t="n">
        <f aca="false">J75+P75+V75+AB75+AG75</f>
        <v>92956.5</v>
      </c>
      <c r="J75" s="20" t="n">
        <f aca="false">SUM(K75:O75)</f>
        <v>92956.5</v>
      </c>
      <c r="K75" s="53" t="n">
        <v>92026.9</v>
      </c>
      <c r="L75" s="53" t="n">
        <v>929.6</v>
      </c>
      <c r="M75" s="53"/>
      <c r="N75" s="53"/>
      <c r="O75" s="53"/>
      <c r="P75" s="21" t="n">
        <f aca="false">SUM(Q75:U75)</f>
        <v>0</v>
      </c>
      <c r="Q75" s="53"/>
      <c r="R75" s="53"/>
      <c r="S75" s="53"/>
      <c r="T75" s="53"/>
      <c r="U75" s="53"/>
      <c r="V75" s="21" t="n">
        <f aca="false">SUM(W75:AA75)</f>
        <v>0</v>
      </c>
      <c r="W75" s="53"/>
      <c r="X75" s="53"/>
      <c r="Y75" s="53"/>
      <c r="Z75" s="53"/>
      <c r="AA75" s="53"/>
      <c r="AB75" s="21" t="n">
        <f aca="false">SUM(AC75:AF75)</f>
        <v>0</v>
      </c>
      <c r="AC75" s="53"/>
      <c r="AD75" s="53"/>
      <c r="AE75" s="53"/>
      <c r="AF75" s="53"/>
      <c r="AG75" s="20" t="n">
        <f aca="false">SUM(AH75:AK75)</f>
        <v>0</v>
      </c>
      <c r="AH75" s="53"/>
      <c r="AI75" s="53"/>
      <c r="AJ75" s="53"/>
      <c r="AK75" s="53"/>
      <c r="AL75" s="52" t="s">
        <v>403</v>
      </c>
      <c r="AM75" s="49" t="s">
        <v>25</v>
      </c>
      <c r="AN75" s="48"/>
      <c r="AO75" s="48" t="s">
        <v>187</v>
      </c>
      <c r="AP75" s="55" t="s">
        <v>430</v>
      </c>
      <c r="AQ75" s="48" t="s">
        <v>120</v>
      </c>
      <c r="AR75" s="48" t="s">
        <v>382</v>
      </c>
      <c r="AS75" s="48" t="s">
        <v>411</v>
      </c>
      <c r="AT75" s="48" t="s">
        <v>206</v>
      </c>
      <c r="AU75" s="51" t="s">
        <v>431</v>
      </c>
      <c r="AV75" s="48" t="s">
        <v>191</v>
      </c>
      <c r="AW75" s="48" t="s">
        <v>90</v>
      </c>
      <c r="AX75" s="48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</row>
    <row r="76" customFormat="false" ht="109.5" hidden="false" customHeight="true" outlineLevel="0" collapsed="false">
      <c r="A76" s="17" t="s">
        <v>432</v>
      </c>
      <c r="B76" s="57" t="s">
        <v>381</v>
      </c>
      <c r="C76" s="48" t="s">
        <v>382</v>
      </c>
      <c r="D76" s="52" t="s">
        <v>401</v>
      </c>
      <c r="E76" s="50" t="s">
        <v>392</v>
      </c>
      <c r="F76" s="50" t="s">
        <v>408</v>
      </c>
      <c r="G76" s="48" t="s">
        <v>433</v>
      </c>
      <c r="H76" s="48" t="s">
        <v>68</v>
      </c>
      <c r="I76" s="20" t="n">
        <f aca="false">J76+P76+V76+AB76+AG76</f>
        <v>63205.35</v>
      </c>
      <c r="J76" s="20" t="n">
        <f aca="false">SUM(K76:O76)</f>
        <v>63205.35</v>
      </c>
      <c r="K76" s="53"/>
      <c r="L76" s="53" t="n">
        <v>56884.815</v>
      </c>
      <c r="M76" s="53" t="n">
        <v>6320.535</v>
      </c>
      <c r="N76" s="53"/>
      <c r="O76" s="53"/>
      <c r="P76" s="21" t="n">
        <f aca="false">SUM(Q76:U76)</f>
        <v>0</v>
      </c>
      <c r="Q76" s="53"/>
      <c r="R76" s="53"/>
      <c r="S76" s="53"/>
      <c r="T76" s="53"/>
      <c r="U76" s="53"/>
      <c r="V76" s="21" t="n">
        <f aca="false">SUM(W76:AA76)</f>
        <v>0</v>
      </c>
      <c r="W76" s="53"/>
      <c r="X76" s="53"/>
      <c r="Y76" s="53"/>
      <c r="Z76" s="53"/>
      <c r="AA76" s="53"/>
      <c r="AB76" s="21" t="n">
        <f aca="false">SUM(AC76:AF76)</f>
        <v>0</v>
      </c>
      <c r="AC76" s="53"/>
      <c r="AD76" s="53"/>
      <c r="AE76" s="53"/>
      <c r="AF76" s="53"/>
      <c r="AG76" s="20" t="n">
        <f aca="false">SUM(AH76:AK76)</f>
        <v>0</v>
      </c>
      <c r="AH76" s="53"/>
      <c r="AI76" s="53"/>
      <c r="AJ76" s="53"/>
      <c r="AK76" s="53"/>
      <c r="AL76" s="52" t="s">
        <v>403</v>
      </c>
      <c r="AM76" s="58" t="s">
        <v>25</v>
      </c>
      <c r="AN76" s="58"/>
      <c r="AO76" s="58" t="s">
        <v>48</v>
      </c>
      <c r="AP76" s="58" t="s">
        <v>434</v>
      </c>
      <c r="AQ76" s="48" t="s">
        <v>435</v>
      </c>
      <c r="AR76" s="48" t="s">
        <v>382</v>
      </c>
      <c r="AS76" s="48" t="s">
        <v>435</v>
      </c>
      <c r="AT76" s="48" t="s">
        <v>435</v>
      </c>
      <c r="AU76" s="59" t="s">
        <v>436</v>
      </c>
      <c r="AV76" s="58" t="s">
        <v>191</v>
      </c>
      <c r="AW76" s="60" t="s">
        <v>90</v>
      </c>
      <c r="AX76" s="58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</row>
    <row r="77" customFormat="false" ht="109.5" hidden="false" customHeight="true" outlineLevel="0" collapsed="false">
      <c r="A77" s="17" t="s">
        <v>437</v>
      </c>
      <c r="B77" s="48" t="s">
        <v>381</v>
      </c>
      <c r="C77" s="61" t="s">
        <v>382</v>
      </c>
      <c r="D77" s="62" t="s">
        <v>401</v>
      </c>
      <c r="E77" s="50" t="s">
        <v>392</v>
      </c>
      <c r="F77" s="50" t="s">
        <v>408</v>
      </c>
      <c r="G77" s="48" t="s">
        <v>438</v>
      </c>
      <c r="H77" s="48" t="s">
        <v>120</v>
      </c>
      <c r="I77" s="20" t="n">
        <f aca="false">J77+P77+V77+AB77+AG77</f>
        <v>113447.2</v>
      </c>
      <c r="J77" s="20" t="n">
        <f aca="false">SUM(K77:O77)</f>
        <v>113447.2</v>
      </c>
      <c r="K77" s="53" t="n">
        <v>112312.7</v>
      </c>
      <c r="L77" s="53" t="n">
        <v>1134.5</v>
      </c>
      <c r="M77" s="53"/>
      <c r="N77" s="53"/>
      <c r="O77" s="53"/>
      <c r="P77" s="21" t="n">
        <f aca="false">SUM(Q77:U77)</f>
        <v>0</v>
      </c>
      <c r="Q77" s="53"/>
      <c r="R77" s="53"/>
      <c r="S77" s="53"/>
      <c r="T77" s="53"/>
      <c r="U77" s="53"/>
      <c r="V77" s="21" t="n">
        <f aca="false">SUM(W77:AA77)</f>
        <v>0</v>
      </c>
      <c r="W77" s="53"/>
      <c r="X77" s="53"/>
      <c r="Y77" s="53"/>
      <c r="Z77" s="53"/>
      <c r="AA77" s="53"/>
      <c r="AB77" s="21" t="n">
        <f aca="false">SUM(AC77:AF77)</f>
        <v>0</v>
      </c>
      <c r="AC77" s="53"/>
      <c r="AD77" s="53"/>
      <c r="AE77" s="53"/>
      <c r="AF77" s="53"/>
      <c r="AG77" s="20" t="n">
        <f aca="false">SUM(AH77:AK77)</f>
        <v>0</v>
      </c>
      <c r="AH77" s="53"/>
      <c r="AI77" s="53"/>
      <c r="AJ77" s="53"/>
      <c r="AK77" s="53"/>
      <c r="AL77" s="52" t="s">
        <v>403</v>
      </c>
      <c r="AM77" s="49" t="s">
        <v>25</v>
      </c>
      <c r="AN77" s="48"/>
      <c r="AO77" s="48" t="s">
        <v>187</v>
      </c>
      <c r="AP77" s="55" t="s">
        <v>439</v>
      </c>
      <c r="AQ77" s="48" t="s">
        <v>120</v>
      </c>
      <c r="AR77" s="48" t="s">
        <v>382</v>
      </c>
      <c r="AS77" s="48" t="s">
        <v>411</v>
      </c>
      <c r="AT77" s="48" t="s">
        <v>206</v>
      </c>
      <c r="AU77" s="51" t="s">
        <v>440</v>
      </c>
      <c r="AV77" s="48" t="s">
        <v>191</v>
      </c>
      <c r="AW77" s="48" t="s">
        <v>90</v>
      </c>
      <c r="AX77" s="48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</row>
    <row r="78" customFormat="false" ht="76.5" hidden="false" customHeight="false" outlineLevel="0" collapsed="false">
      <c r="A78" s="17" t="s">
        <v>441</v>
      </c>
      <c r="B78" s="48" t="s">
        <v>381</v>
      </c>
      <c r="C78" s="48" t="s">
        <v>382</v>
      </c>
      <c r="D78" s="49" t="s">
        <v>383</v>
      </c>
      <c r="E78" s="50" t="s">
        <v>384</v>
      </c>
      <c r="F78" s="50" t="s">
        <v>385</v>
      </c>
      <c r="G78" s="49" t="s">
        <v>442</v>
      </c>
      <c r="H78" s="49" t="s">
        <v>208</v>
      </c>
      <c r="I78" s="20" t="n">
        <f aca="false">J78+P78+V78+AB78+AG78</f>
        <v>66088.8</v>
      </c>
      <c r="J78" s="20" t="n">
        <f aca="false">SUM(K78:O78)</f>
        <v>66088.8</v>
      </c>
      <c r="K78" s="51"/>
      <c r="L78" s="51" t="n">
        <v>66088.8</v>
      </c>
      <c r="M78" s="51"/>
      <c r="N78" s="51"/>
      <c r="O78" s="51"/>
      <c r="P78" s="21" t="n">
        <f aca="false">SUM(Q78:U78)</f>
        <v>0</v>
      </c>
      <c r="Q78" s="51"/>
      <c r="R78" s="51"/>
      <c r="S78" s="51"/>
      <c r="T78" s="51"/>
      <c r="U78" s="51"/>
      <c r="V78" s="21" t="n">
        <f aca="false">SUM(W78:AA78)</f>
        <v>0</v>
      </c>
      <c r="W78" s="51"/>
      <c r="X78" s="51"/>
      <c r="Y78" s="51"/>
      <c r="Z78" s="51"/>
      <c r="AA78" s="51"/>
      <c r="AB78" s="21" t="n">
        <f aca="false">SUM(AC78:AF78)</f>
        <v>0</v>
      </c>
      <c r="AC78" s="51"/>
      <c r="AD78" s="51"/>
      <c r="AE78" s="51"/>
      <c r="AF78" s="51"/>
      <c r="AG78" s="20" t="n">
        <f aca="false">SUM(AH78:AK78)</f>
        <v>0</v>
      </c>
      <c r="AH78" s="51"/>
      <c r="AI78" s="51"/>
      <c r="AJ78" s="51"/>
      <c r="AK78" s="51"/>
      <c r="AL78" s="54" t="s">
        <v>387</v>
      </c>
      <c r="AM78" s="49" t="s">
        <v>25</v>
      </c>
      <c r="AN78" s="49"/>
      <c r="AO78" s="49" t="s">
        <v>241</v>
      </c>
      <c r="AP78" s="49" t="s">
        <v>443</v>
      </c>
      <c r="AQ78" s="48" t="s">
        <v>382</v>
      </c>
      <c r="AR78" s="48" t="s">
        <v>382</v>
      </c>
      <c r="AS78" s="48" t="s">
        <v>382</v>
      </c>
      <c r="AT78" s="48" t="s">
        <v>382</v>
      </c>
      <c r="AU78" s="51" t="s">
        <v>444</v>
      </c>
      <c r="AV78" s="15" t="s">
        <v>54</v>
      </c>
      <c r="AW78" s="48" t="s">
        <v>131</v>
      </c>
      <c r="AX78" s="49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</row>
    <row r="79" customFormat="false" ht="141" hidden="false" customHeight="true" outlineLevel="0" collapsed="false">
      <c r="A79" s="17" t="s">
        <v>445</v>
      </c>
      <c r="B79" s="18" t="s">
        <v>381</v>
      </c>
      <c r="C79" s="18" t="s">
        <v>41</v>
      </c>
      <c r="D79" s="22" t="s">
        <v>446</v>
      </c>
      <c r="E79" s="19" t="s">
        <v>392</v>
      </c>
      <c r="F79" s="50" t="s">
        <v>408</v>
      </c>
      <c r="G79" s="18" t="s">
        <v>447</v>
      </c>
      <c r="H79" s="18" t="s">
        <v>120</v>
      </c>
      <c r="I79" s="20" t="n">
        <f aca="false">J79+P79+V79+AB79+AG79</f>
        <v>454428</v>
      </c>
      <c r="J79" s="20" t="n">
        <f aca="false">SUM(K79:O79)</f>
        <v>454428</v>
      </c>
      <c r="K79" s="29" t="n">
        <v>402735</v>
      </c>
      <c r="L79" s="29" t="n">
        <v>51693</v>
      </c>
      <c r="M79" s="21"/>
      <c r="N79" s="21"/>
      <c r="O79" s="21"/>
      <c r="P79" s="21" t="n">
        <f aca="false">SUM(Q79:U79)</f>
        <v>0</v>
      </c>
      <c r="Q79" s="21"/>
      <c r="R79" s="21"/>
      <c r="S79" s="21"/>
      <c r="T79" s="21"/>
      <c r="U79" s="21"/>
      <c r="V79" s="21" t="n">
        <f aca="false">SUM(W79:AA79)</f>
        <v>0</v>
      </c>
      <c r="W79" s="21"/>
      <c r="X79" s="21"/>
      <c r="Y79" s="21"/>
      <c r="Z79" s="21"/>
      <c r="AA79" s="21"/>
      <c r="AB79" s="21" t="n">
        <f aca="false">SUM(AC79:AF79)</f>
        <v>0</v>
      </c>
      <c r="AC79" s="21"/>
      <c r="AD79" s="21"/>
      <c r="AE79" s="21"/>
      <c r="AF79" s="21"/>
      <c r="AG79" s="20" t="n">
        <f aca="false">SUM(AH79:AK79)</f>
        <v>0</v>
      </c>
      <c r="AH79" s="21"/>
      <c r="AI79" s="21"/>
      <c r="AJ79" s="21"/>
      <c r="AK79" s="21"/>
      <c r="AL79" s="18" t="s">
        <v>448</v>
      </c>
      <c r="AM79" s="18" t="s">
        <v>25</v>
      </c>
      <c r="AN79" s="18"/>
      <c r="AO79" s="18" t="s">
        <v>48</v>
      </c>
      <c r="AP79" s="18" t="s">
        <v>449</v>
      </c>
      <c r="AQ79" s="18" t="s">
        <v>50</v>
      </c>
      <c r="AR79" s="18" t="s">
        <v>382</v>
      </c>
      <c r="AS79" s="18" t="s">
        <v>41</v>
      </c>
      <c r="AT79" s="18" t="s">
        <v>50</v>
      </c>
      <c r="AU79" s="18" t="s">
        <v>450</v>
      </c>
      <c r="AV79" s="15" t="s">
        <v>54</v>
      </c>
      <c r="AW79" s="18" t="s">
        <v>55</v>
      </c>
      <c r="AX79" s="18" t="s">
        <v>451</v>
      </c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</row>
    <row r="80" customFormat="false" ht="120.75" hidden="false" customHeight="true" outlineLevel="0" collapsed="false">
      <c r="A80" s="17" t="s">
        <v>452</v>
      </c>
      <c r="B80" s="14" t="s">
        <v>453</v>
      </c>
      <c r="C80" s="14" t="s">
        <v>454</v>
      </c>
      <c r="D80" s="14" t="s">
        <v>455</v>
      </c>
      <c r="E80" s="17" t="s">
        <v>456</v>
      </c>
      <c r="F80" s="38" t="s">
        <v>457</v>
      </c>
      <c r="G80" s="14" t="s">
        <v>458</v>
      </c>
      <c r="H80" s="14" t="s">
        <v>459</v>
      </c>
      <c r="I80" s="20" t="n">
        <f aca="false">J80+P80+V80+AB80+AG80</f>
        <v>47891.9586</v>
      </c>
      <c r="J80" s="20" t="n">
        <f aca="false">SUM(K80:O80)</f>
        <v>17644.4058</v>
      </c>
      <c r="K80" s="20"/>
      <c r="L80" s="20" t="n">
        <v>17644.4058</v>
      </c>
      <c r="M80" s="20"/>
      <c r="N80" s="20"/>
      <c r="O80" s="20"/>
      <c r="P80" s="21" t="n">
        <f aca="false">SUM(Q80:U80)</f>
        <v>30247.5528</v>
      </c>
      <c r="Q80" s="20"/>
      <c r="R80" s="20" t="n">
        <v>30247.5528</v>
      </c>
      <c r="S80" s="20"/>
      <c r="T80" s="20"/>
      <c r="U80" s="20"/>
      <c r="V80" s="21" t="n">
        <f aca="false">SUM(W80:AA80)</f>
        <v>0</v>
      </c>
      <c r="W80" s="20"/>
      <c r="X80" s="20"/>
      <c r="Y80" s="20"/>
      <c r="Z80" s="20"/>
      <c r="AA80" s="20"/>
      <c r="AB80" s="21" t="n">
        <f aca="false">SUM(AC80:AF80)</f>
        <v>0</v>
      </c>
      <c r="AC80" s="20"/>
      <c r="AD80" s="20"/>
      <c r="AE80" s="20"/>
      <c r="AF80" s="20"/>
      <c r="AG80" s="20" t="n">
        <f aca="false">SUM(AH80:AK80)</f>
        <v>0</v>
      </c>
      <c r="AH80" s="20"/>
      <c r="AI80" s="20"/>
      <c r="AJ80" s="20"/>
      <c r="AK80" s="20"/>
      <c r="AL80" s="38" t="s">
        <v>460</v>
      </c>
      <c r="AM80" s="41" t="s">
        <v>26</v>
      </c>
      <c r="AN80" s="41"/>
      <c r="AO80" s="14" t="s">
        <v>48</v>
      </c>
      <c r="AP80" s="16" t="s">
        <v>461</v>
      </c>
      <c r="AQ80" s="14" t="s">
        <v>454</v>
      </c>
      <c r="AR80" s="14" t="s">
        <v>454</v>
      </c>
      <c r="AS80" s="14" t="s">
        <v>454</v>
      </c>
      <c r="AT80" s="14" t="s">
        <v>454</v>
      </c>
      <c r="AU80" s="63" t="s">
        <v>462</v>
      </c>
      <c r="AV80" s="15" t="s">
        <v>54</v>
      </c>
      <c r="AW80" s="16" t="s">
        <v>90</v>
      </c>
      <c r="AX80" s="16" t="s">
        <v>463</v>
      </c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</row>
    <row r="81" customFormat="false" ht="133.5" hidden="false" customHeight="true" outlineLevel="0" collapsed="false">
      <c r="A81" s="17" t="s">
        <v>464</v>
      </c>
      <c r="B81" s="14" t="s">
        <v>453</v>
      </c>
      <c r="C81" s="14" t="s">
        <v>454</v>
      </c>
      <c r="D81" s="14" t="s">
        <v>455</v>
      </c>
      <c r="E81" s="17" t="s">
        <v>456</v>
      </c>
      <c r="F81" s="38" t="s">
        <v>457</v>
      </c>
      <c r="G81" s="14" t="s">
        <v>465</v>
      </c>
      <c r="H81" s="14" t="s">
        <v>466</v>
      </c>
      <c r="I81" s="20" t="n">
        <f aca="false">J81+P81+V81+AB81+AG81</f>
        <v>61482.73555</v>
      </c>
      <c r="J81" s="20" t="n">
        <f aca="false">SUM(K81:O81)</f>
        <v>0</v>
      </c>
      <c r="K81" s="20"/>
      <c r="L81" s="20"/>
      <c r="M81" s="20"/>
      <c r="N81" s="20"/>
      <c r="O81" s="20"/>
      <c r="P81" s="21" t="n">
        <f aca="false">SUM(Q81:U81)</f>
        <v>22651.53415</v>
      </c>
      <c r="Q81" s="20"/>
      <c r="R81" s="20" t="n">
        <v>22651.53415</v>
      </c>
      <c r="S81" s="20"/>
      <c r="T81" s="20"/>
      <c r="U81" s="20"/>
      <c r="V81" s="21" t="n">
        <f aca="false">SUM(W81:AA81)</f>
        <v>38831.2014</v>
      </c>
      <c r="W81" s="20"/>
      <c r="X81" s="20" t="n">
        <v>38831.2014</v>
      </c>
      <c r="Y81" s="20"/>
      <c r="Z81" s="20"/>
      <c r="AA81" s="20"/>
      <c r="AB81" s="21" t="n">
        <f aca="false">SUM(AC81:AF81)</f>
        <v>0</v>
      </c>
      <c r="AC81" s="20"/>
      <c r="AD81" s="20"/>
      <c r="AE81" s="20"/>
      <c r="AF81" s="20"/>
      <c r="AG81" s="20" t="n">
        <f aca="false">SUM(AH81:AK81)</f>
        <v>0</v>
      </c>
      <c r="AH81" s="20"/>
      <c r="AI81" s="20"/>
      <c r="AJ81" s="20"/>
      <c r="AK81" s="20"/>
      <c r="AL81" s="38" t="s">
        <v>460</v>
      </c>
      <c r="AM81" s="38" t="s">
        <v>27</v>
      </c>
      <c r="AN81" s="38"/>
      <c r="AO81" s="14" t="s">
        <v>48</v>
      </c>
      <c r="AP81" s="16" t="s">
        <v>467</v>
      </c>
      <c r="AQ81" s="14" t="s">
        <v>454</v>
      </c>
      <c r="AR81" s="14" t="s">
        <v>454</v>
      </c>
      <c r="AS81" s="14" t="s">
        <v>454</v>
      </c>
      <c r="AT81" s="14" t="s">
        <v>454</v>
      </c>
      <c r="AU81" s="44" t="s">
        <v>468</v>
      </c>
      <c r="AV81" s="15" t="s">
        <v>54</v>
      </c>
      <c r="AW81" s="14" t="s">
        <v>90</v>
      </c>
      <c r="AX81" s="16" t="s">
        <v>469</v>
      </c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</row>
    <row r="82" customFormat="false" ht="126.75" hidden="false" customHeight="true" outlineLevel="0" collapsed="false">
      <c r="A82" s="17" t="s">
        <v>470</v>
      </c>
      <c r="B82" s="14" t="s">
        <v>453</v>
      </c>
      <c r="C82" s="14" t="s">
        <v>454</v>
      </c>
      <c r="D82" s="14" t="s">
        <v>455</v>
      </c>
      <c r="E82" s="17" t="s">
        <v>456</v>
      </c>
      <c r="F82" s="38" t="s">
        <v>457</v>
      </c>
      <c r="G82" s="14" t="s">
        <v>471</v>
      </c>
      <c r="H82" s="14" t="s">
        <v>472</v>
      </c>
      <c r="I82" s="20" t="n">
        <f aca="false">J82+P82+V82+AB82+AG82</f>
        <v>151200</v>
      </c>
      <c r="J82" s="20" t="n">
        <f aca="false">SUM(K82:O82)</f>
        <v>0</v>
      </c>
      <c r="K82" s="20"/>
      <c r="L82" s="20"/>
      <c r="M82" s="20"/>
      <c r="N82" s="20"/>
      <c r="O82" s="20"/>
      <c r="P82" s="21" t="n">
        <f aca="false">SUM(Q82:U82)</f>
        <v>0</v>
      </c>
      <c r="Q82" s="20"/>
      <c r="R82" s="20"/>
      <c r="S82" s="20"/>
      <c r="T82" s="20"/>
      <c r="U82" s="20"/>
      <c r="V82" s="21" t="n">
        <f aca="false">SUM(W82:AA82)</f>
        <v>16200</v>
      </c>
      <c r="W82" s="20"/>
      <c r="X82" s="20" t="n">
        <v>16200</v>
      </c>
      <c r="Y82" s="20"/>
      <c r="Z82" s="20"/>
      <c r="AA82" s="20"/>
      <c r="AB82" s="21" t="n">
        <f aca="false">SUM(AC82:AF82)</f>
        <v>135000</v>
      </c>
      <c r="AC82" s="20" t="n">
        <v>118800</v>
      </c>
      <c r="AD82" s="20" t="n">
        <v>16200</v>
      </c>
      <c r="AE82" s="20"/>
      <c r="AF82" s="20"/>
      <c r="AG82" s="20" t="n">
        <f aca="false">SUM(AH82:AK82)</f>
        <v>0</v>
      </c>
      <c r="AH82" s="20"/>
      <c r="AI82" s="20"/>
      <c r="AJ82" s="20"/>
      <c r="AK82" s="20"/>
      <c r="AL82" s="38" t="s">
        <v>460</v>
      </c>
      <c r="AM82" s="38"/>
      <c r="AN82" s="38" t="s">
        <v>25</v>
      </c>
      <c r="AO82" s="14" t="s">
        <v>48</v>
      </c>
      <c r="AP82" s="14" t="s">
        <v>473</v>
      </c>
      <c r="AQ82" s="14" t="s">
        <v>454</v>
      </c>
      <c r="AR82" s="14" t="s">
        <v>454</v>
      </c>
      <c r="AS82" s="14" t="s">
        <v>454</v>
      </c>
      <c r="AT82" s="14" t="s">
        <v>454</v>
      </c>
      <c r="AU82" s="44" t="s">
        <v>474</v>
      </c>
      <c r="AV82" s="14" t="s">
        <v>191</v>
      </c>
      <c r="AW82" s="14" t="s">
        <v>90</v>
      </c>
      <c r="AX82" s="16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</row>
    <row r="83" customFormat="false" ht="123" hidden="false" customHeight="true" outlineLevel="0" collapsed="false">
      <c r="A83" s="17" t="s">
        <v>475</v>
      </c>
      <c r="B83" s="14" t="s">
        <v>453</v>
      </c>
      <c r="C83" s="14" t="s">
        <v>454</v>
      </c>
      <c r="D83" s="14" t="s">
        <v>455</v>
      </c>
      <c r="E83" s="17" t="s">
        <v>456</v>
      </c>
      <c r="F83" s="38" t="s">
        <v>457</v>
      </c>
      <c r="G83" s="14" t="s">
        <v>476</v>
      </c>
      <c r="H83" s="14" t="s">
        <v>472</v>
      </c>
      <c r="I83" s="20" t="n">
        <f aca="false">J83+P83+V83+AB83+AG83</f>
        <v>3359.99813</v>
      </c>
      <c r="J83" s="20" t="n">
        <f aca="false">SUM(K83:O83)</f>
        <v>3359.99813</v>
      </c>
      <c r="K83" s="20"/>
      <c r="L83" s="20" t="n">
        <v>3359.99813</v>
      </c>
      <c r="M83" s="20"/>
      <c r="N83" s="20"/>
      <c r="O83" s="20"/>
      <c r="P83" s="21" t="n">
        <f aca="false">SUM(Q83:U83)</f>
        <v>0</v>
      </c>
      <c r="Q83" s="20"/>
      <c r="R83" s="20"/>
      <c r="S83" s="20"/>
      <c r="T83" s="20"/>
      <c r="U83" s="20"/>
      <c r="V83" s="21" t="n">
        <f aca="false">SUM(W83:AA83)</f>
        <v>0</v>
      </c>
      <c r="W83" s="20"/>
      <c r="X83" s="20"/>
      <c r="Y83" s="20"/>
      <c r="Z83" s="20"/>
      <c r="AA83" s="20"/>
      <c r="AB83" s="21" t="n">
        <f aca="false">SUM(AC83:AF83)</f>
        <v>0</v>
      </c>
      <c r="AC83" s="20"/>
      <c r="AD83" s="20"/>
      <c r="AE83" s="20"/>
      <c r="AF83" s="20"/>
      <c r="AG83" s="20" t="n">
        <f aca="false">SUM(AH83:AK83)</f>
        <v>0</v>
      </c>
      <c r="AH83" s="20"/>
      <c r="AI83" s="20"/>
      <c r="AJ83" s="20"/>
      <c r="AK83" s="20"/>
      <c r="AL83" s="38" t="s">
        <v>460</v>
      </c>
      <c r="AM83" s="38" t="s">
        <v>28</v>
      </c>
      <c r="AN83" s="38"/>
      <c r="AO83" s="14" t="s">
        <v>48</v>
      </c>
      <c r="AP83" s="14" t="s">
        <v>473</v>
      </c>
      <c r="AQ83" s="14" t="s">
        <v>454</v>
      </c>
      <c r="AR83" s="14" t="s">
        <v>454</v>
      </c>
      <c r="AS83" s="14" t="s">
        <v>454</v>
      </c>
      <c r="AT83" s="14" t="s">
        <v>454</v>
      </c>
      <c r="AU83" s="44"/>
      <c r="AV83" s="14" t="s">
        <v>191</v>
      </c>
      <c r="AW83" s="14" t="s">
        <v>96</v>
      </c>
      <c r="AX83" s="16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</row>
    <row r="84" customFormat="false" ht="124.6" hidden="false" customHeight="false" outlineLevel="0" collapsed="false">
      <c r="A84" s="17" t="s">
        <v>477</v>
      </c>
      <c r="B84" s="14" t="s">
        <v>478</v>
      </c>
      <c r="C84" s="14" t="s">
        <v>479</v>
      </c>
      <c r="D84" s="14" t="s">
        <v>480</v>
      </c>
      <c r="E84" s="17" t="s">
        <v>481</v>
      </c>
      <c r="F84" s="16" t="s">
        <v>482</v>
      </c>
      <c r="G84" s="14" t="s">
        <v>483</v>
      </c>
      <c r="H84" s="14" t="s">
        <v>484</v>
      </c>
      <c r="I84" s="20" t="n">
        <f aca="false">J84+P84+V84+AB84+AG84</f>
        <v>64320.9</v>
      </c>
      <c r="J84" s="20" t="n">
        <f aca="false">SUM(K84:O84)</f>
        <v>64320.9</v>
      </c>
      <c r="K84" s="20"/>
      <c r="L84" s="20" t="n">
        <v>64320.9</v>
      </c>
      <c r="M84" s="20"/>
      <c r="N84" s="20"/>
      <c r="O84" s="20"/>
      <c r="P84" s="21" t="n">
        <f aca="false">SUM(Q84:U84)</f>
        <v>0</v>
      </c>
      <c r="Q84" s="20"/>
      <c r="R84" s="20"/>
      <c r="S84" s="20"/>
      <c r="T84" s="20"/>
      <c r="U84" s="20"/>
      <c r="V84" s="21" t="n">
        <f aca="false">SUM(W84:AA84)</f>
        <v>0</v>
      </c>
      <c r="W84" s="20"/>
      <c r="X84" s="20"/>
      <c r="Y84" s="20"/>
      <c r="Z84" s="20"/>
      <c r="AA84" s="20"/>
      <c r="AB84" s="21" t="n">
        <f aca="false">SUM(AC84:AF84)</f>
        <v>0</v>
      </c>
      <c r="AC84" s="20"/>
      <c r="AD84" s="20"/>
      <c r="AE84" s="20"/>
      <c r="AF84" s="20"/>
      <c r="AG84" s="20" t="n">
        <f aca="false">SUM(AH84:AK84)</f>
        <v>0</v>
      </c>
      <c r="AH84" s="20"/>
      <c r="AI84" s="20"/>
      <c r="AJ84" s="20"/>
      <c r="AK84" s="20"/>
      <c r="AL84" s="14" t="s">
        <v>485</v>
      </c>
      <c r="AM84" s="14" t="s">
        <v>25</v>
      </c>
      <c r="AN84" s="14"/>
      <c r="AO84" s="14" t="s">
        <v>48</v>
      </c>
      <c r="AP84" s="16" t="s">
        <v>486</v>
      </c>
      <c r="AQ84" s="14" t="s">
        <v>487</v>
      </c>
      <c r="AR84" s="14" t="s">
        <v>479</v>
      </c>
      <c r="AS84" s="14" t="s">
        <v>488</v>
      </c>
      <c r="AT84" s="14" t="s">
        <v>488</v>
      </c>
      <c r="AU84" s="16" t="s">
        <v>489</v>
      </c>
      <c r="AV84" s="15" t="s">
        <v>54</v>
      </c>
      <c r="AW84" s="16" t="s">
        <v>55</v>
      </c>
      <c r="AX84" s="14" t="s">
        <v>490</v>
      </c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</row>
    <row r="85" customFormat="false" ht="124.6" hidden="false" customHeight="false" outlineLevel="0" collapsed="false">
      <c r="A85" s="17" t="s">
        <v>491</v>
      </c>
      <c r="B85" s="14" t="s">
        <v>478</v>
      </c>
      <c r="C85" s="14" t="s">
        <v>479</v>
      </c>
      <c r="D85" s="14" t="s">
        <v>480</v>
      </c>
      <c r="E85" s="17" t="s">
        <v>481</v>
      </c>
      <c r="F85" s="16" t="s">
        <v>482</v>
      </c>
      <c r="G85" s="14" t="s">
        <v>492</v>
      </c>
      <c r="H85" s="16" t="s">
        <v>493</v>
      </c>
      <c r="I85" s="20" t="n">
        <f aca="false">J85+P85+V85+AB85+AG85</f>
        <v>10000</v>
      </c>
      <c r="J85" s="20" t="n">
        <f aca="false">SUM(K85:O85)</f>
        <v>10000</v>
      </c>
      <c r="K85" s="20"/>
      <c r="L85" s="20" t="n">
        <v>10000</v>
      </c>
      <c r="M85" s="27"/>
      <c r="N85" s="27"/>
      <c r="O85" s="27"/>
      <c r="P85" s="21" t="n">
        <f aca="false">SUM(Q85:U85)</f>
        <v>0</v>
      </c>
      <c r="Q85" s="27"/>
      <c r="R85" s="27"/>
      <c r="S85" s="27"/>
      <c r="T85" s="27"/>
      <c r="U85" s="27"/>
      <c r="V85" s="21" t="n">
        <f aca="false">SUM(W85:AA85)</f>
        <v>0</v>
      </c>
      <c r="W85" s="27"/>
      <c r="X85" s="27"/>
      <c r="Y85" s="27"/>
      <c r="Z85" s="27"/>
      <c r="AA85" s="27"/>
      <c r="AB85" s="21" t="n">
        <f aca="false">SUM(AC85:AF85)</f>
        <v>0</v>
      </c>
      <c r="AC85" s="27"/>
      <c r="AD85" s="27"/>
      <c r="AE85" s="27"/>
      <c r="AF85" s="27"/>
      <c r="AG85" s="20" t="n">
        <f aca="false">SUM(AH85:AK85)</f>
        <v>0</v>
      </c>
      <c r="AH85" s="27"/>
      <c r="AI85" s="27"/>
      <c r="AJ85" s="27"/>
      <c r="AK85" s="27"/>
      <c r="AL85" s="16" t="s">
        <v>494</v>
      </c>
      <c r="AM85" s="14"/>
      <c r="AN85" s="14" t="s">
        <v>25</v>
      </c>
      <c r="AO85" s="14" t="s">
        <v>48</v>
      </c>
      <c r="AP85" s="16" t="s">
        <v>486</v>
      </c>
      <c r="AQ85" s="14" t="s">
        <v>487</v>
      </c>
      <c r="AR85" s="14" t="s">
        <v>479</v>
      </c>
      <c r="AS85" s="14" t="s">
        <v>487</v>
      </c>
      <c r="AT85" s="14" t="s">
        <v>487</v>
      </c>
      <c r="AU85" s="14"/>
      <c r="AV85" s="15" t="s">
        <v>54</v>
      </c>
      <c r="AW85" s="14" t="s">
        <v>297</v>
      </c>
      <c r="AX85" s="14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</row>
    <row r="86" customFormat="false" ht="124.6" hidden="false" customHeight="false" outlineLevel="0" collapsed="false">
      <c r="A86" s="17" t="s">
        <v>495</v>
      </c>
      <c r="B86" s="14" t="s">
        <v>478</v>
      </c>
      <c r="C86" s="14" t="s">
        <v>479</v>
      </c>
      <c r="D86" s="14" t="s">
        <v>480</v>
      </c>
      <c r="E86" s="17" t="s">
        <v>481</v>
      </c>
      <c r="F86" s="16" t="s">
        <v>482</v>
      </c>
      <c r="G86" s="14" t="s">
        <v>496</v>
      </c>
      <c r="H86" s="14" t="s">
        <v>163</v>
      </c>
      <c r="I86" s="20" t="n">
        <f aca="false">J86+P86+V86+AB86+AG86</f>
        <v>14900</v>
      </c>
      <c r="J86" s="20" t="n">
        <f aca="false">SUM(K86:O86)</f>
        <v>0</v>
      </c>
      <c r="K86" s="20"/>
      <c r="L86" s="20"/>
      <c r="M86" s="20"/>
      <c r="N86" s="20"/>
      <c r="O86" s="20"/>
      <c r="P86" s="21" t="n">
        <f aca="false">SUM(Q86:U86)</f>
        <v>14900</v>
      </c>
      <c r="Q86" s="20"/>
      <c r="R86" s="20" t="n">
        <v>14900</v>
      </c>
      <c r="S86" s="20"/>
      <c r="T86" s="20"/>
      <c r="U86" s="20"/>
      <c r="V86" s="21" t="n">
        <f aca="false">SUM(W86:AA86)</f>
        <v>0</v>
      </c>
      <c r="W86" s="20"/>
      <c r="X86" s="20"/>
      <c r="Y86" s="20"/>
      <c r="Z86" s="20"/>
      <c r="AA86" s="20"/>
      <c r="AB86" s="21" t="n">
        <f aca="false">SUM(AC86:AF86)</f>
        <v>0</v>
      </c>
      <c r="AC86" s="20"/>
      <c r="AD86" s="20"/>
      <c r="AE86" s="20"/>
      <c r="AF86" s="20"/>
      <c r="AG86" s="20" t="n">
        <f aca="false">SUM(AH86:AK86)</f>
        <v>0</v>
      </c>
      <c r="AH86" s="20"/>
      <c r="AI86" s="20"/>
      <c r="AJ86" s="20"/>
      <c r="AK86" s="20"/>
      <c r="AL86" s="14" t="s">
        <v>485</v>
      </c>
      <c r="AM86" s="14" t="s">
        <v>26</v>
      </c>
      <c r="AN86" s="14"/>
      <c r="AO86" s="14" t="s">
        <v>48</v>
      </c>
      <c r="AP86" s="16" t="s">
        <v>497</v>
      </c>
      <c r="AQ86" s="14" t="s">
        <v>487</v>
      </c>
      <c r="AR86" s="14" t="s">
        <v>479</v>
      </c>
      <c r="AS86" s="14" t="s">
        <v>488</v>
      </c>
      <c r="AT86" s="14" t="s">
        <v>488</v>
      </c>
      <c r="AU86" s="16" t="s">
        <v>498</v>
      </c>
      <c r="AV86" s="15" t="s">
        <v>54</v>
      </c>
      <c r="AW86" s="16" t="s">
        <v>179</v>
      </c>
      <c r="AX86" s="14" t="s">
        <v>499</v>
      </c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</row>
    <row r="87" customFormat="false" ht="112.5" hidden="false" customHeight="true" outlineLevel="0" collapsed="false">
      <c r="A87" s="17" t="s">
        <v>500</v>
      </c>
      <c r="B87" s="14" t="s">
        <v>501</v>
      </c>
      <c r="C87" s="14" t="s">
        <v>244</v>
      </c>
      <c r="D87" s="14" t="s">
        <v>502</v>
      </c>
      <c r="E87" s="17" t="s">
        <v>503</v>
      </c>
      <c r="F87" s="14" t="s">
        <v>504</v>
      </c>
      <c r="G87" s="14" t="s">
        <v>505</v>
      </c>
      <c r="H87" s="14" t="s">
        <v>506</v>
      </c>
      <c r="I87" s="20" t="n">
        <f aca="false">J87+P87+V87+AB87+AG87</f>
        <v>559860.84585</v>
      </c>
      <c r="J87" s="20" t="n">
        <f aca="false">SUM(K87:O87)</f>
        <v>9860.84585</v>
      </c>
      <c r="K87" s="20"/>
      <c r="L87" s="27" t="n">
        <v>9850.985</v>
      </c>
      <c r="M87" s="20" t="n">
        <v>9.86085</v>
      </c>
      <c r="N87" s="20"/>
      <c r="O87" s="20"/>
      <c r="P87" s="21" t="n">
        <f aca="false">SUM(Q87:U87)</f>
        <v>150000</v>
      </c>
      <c r="Q87" s="20"/>
      <c r="R87" s="27" t="n">
        <v>149850</v>
      </c>
      <c r="S87" s="27" t="n">
        <v>150</v>
      </c>
      <c r="T87" s="20"/>
      <c r="U87" s="20"/>
      <c r="V87" s="21" t="n">
        <f aca="false">SUM(W87:AA87)</f>
        <v>200000</v>
      </c>
      <c r="W87" s="20"/>
      <c r="X87" s="27" t="n">
        <v>199800</v>
      </c>
      <c r="Y87" s="27" t="n">
        <v>200</v>
      </c>
      <c r="Z87" s="20"/>
      <c r="AA87" s="20"/>
      <c r="AB87" s="21" t="n">
        <f aca="false">SUM(AC87:AF87)</f>
        <v>200000</v>
      </c>
      <c r="AC87" s="20"/>
      <c r="AD87" s="27" t="n">
        <v>199800</v>
      </c>
      <c r="AE87" s="27" t="n">
        <v>200</v>
      </c>
      <c r="AF87" s="20"/>
      <c r="AG87" s="20" t="n">
        <f aca="false">SUM(AH87:AK87)</f>
        <v>0</v>
      </c>
      <c r="AH87" s="20"/>
      <c r="AI87" s="20"/>
      <c r="AJ87" s="20"/>
      <c r="AK87" s="20"/>
      <c r="AL87" s="38" t="s">
        <v>507</v>
      </c>
      <c r="AM87" s="64"/>
      <c r="AN87" s="38" t="s">
        <v>25</v>
      </c>
      <c r="AO87" s="38" t="s">
        <v>187</v>
      </c>
      <c r="AP87" s="38" t="s">
        <v>508</v>
      </c>
      <c r="AQ87" s="38" t="s">
        <v>509</v>
      </c>
      <c r="AR87" s="38" t="s">
        <v>244</v>
      </c>
      <c r="AS87" s="38" t="s">
        <v>510</v>
      </c>
      <c r="AT87" s="38" t="s">
        <v>510</v>
      </c>
      <c r="AU87" s="41"/>
      <c r="AV87" s="38" t="s">
        <v>191</v>
      </c>
      <c r="AW87" s="41" t="s">
        <v>101</v>
      </c>
      <c r="AX87" s="41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</row>
    <row r="88" customFormat="false" ht="93.75" hidden="false" customHeight="true" outlineLevel="0" collapsed="false">
      <c r="A88" s="17" t="s">
        <v>511</v>
      </c>
      <c r="B88" s="14" t="s">
        <v>501</v>
      </c>
      <c r="C88" s="14" t="s">
        <v>244</v>
      </c>
      <c r="D88" s="14" t="s">
        <v>502</v>
      </c>
      <c r="E88" s="17" t="s">
        <v>503</v>
      </c>
      <c r="F88" s="14" t="s">
        <v>504</v>
      </c>
      <c r="G88" s="14" t="s">
        <v>512</v>
      </c>
      <c r="H88" s="14" t="s">
        <v>120</v>
      </c>
      <c r="I88" s="20" t="n">
        <f aca="false">J88+P88+V88+AB88+AG88</f>
        <v>2647550</v>
      </c>
      <c r="J88" s="20" t="n">
        <f aca="false">SUM(K88:O88)</f>
        <v>2647550</v>
      </c>
      <c r="K88" s="20"/>
      <c r="L88" s="20" t="n">
        <v>197550</v>
      </c>
      <c r="M88" s="20"/>
      <c r="N88" s="20"/>
      <c r="O88" s="20" t="n">
        <v>2450000</v>
      </c>
      <c r="P88" s="21" t="n">
        <f aca="false">SUM(Q88:U88)</f>
        <v>0</v>
      </c>
      <c r="Q88" s="20"/>
      <c r="R88" s="20"/>
      <c r="S88" s="20"/>
      <c r="T88" s="20"/>
      <c r="U88" s="20"/>
      <c r="V88" s="21" t="n">
        <f aca="false">SUM(W88:AA88)</f>
        <v>0</v>
      </c>
      <c r="W88" s="20"/>
      <c r="X88" s="20"/>
      <c r="Y88" s="20"/>
      <c r="Z88" s="20"/>
      <c r="AA88" s="20"/>
      <c r="AB88" s="21" t="n">
        <f aca="false">SUM(AC88:AF88)</f>
        <v>0</v>
      </c>
      <c r="AC88" s="20"/>
      <c r="AD88" s="20"/>
      <c r="AE88" s="20"/>
      <c r="AF88" s="20"/>
      <c r="AG88" s="20" t="n">
        <f aca="false">SUM(AH88:AK88)</f>
        <v>0</v>
      </c>
      <c r="AH88" s="20"/>
      <c r="AI88" s="20"/>
      <c r="AJ88" s="20"/>
      <c r="AK88" s="20"/>
      <c r="AL88" s="38" t="s">
        <v>507</v>
      </c>
      <c r="AM88" s="38" t="s">
        <v>27</v>
      </c>
      <c r="AN88" s="38"/>
      <c r="AO88" s="38" t="s">
        <v>513</v>
      </c>
      <c r="AP88" s="38" t="s">
        <v>514</v>
      </c>
      <c r="AQ88" s="38" t="s">
        <v>244</v>
      </c>
      <c r="AR88" s="38" t="s">
        <v>244</v>
      </c>
      <c r="AS88" s="38" t="s">
        <v>515</v>
      </c>
      <c r="AT88" s="38" t="s">
        <v>515</v>
      </c>
      <c r="AU88" s="38"/>
      <c r="AV88" s="38" t="s">
        <v>54</v>
      </c>
      <c r="AW88" s="38" t="s">
        <v>55</v>
      </c>
      <c r="AX88" s="38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</row>
    <row r="89" customFormat="false" ht="93" hidden="false" customHeight="true" outlineLevel="0" collapsed="false">
      <c r="A89" s="17" t="s">
        <v>516</v>
      </c>
      <c r="B89" s="14" t="s">
        <v>501</v>
      </c>
      <c r="C89" s="14" t="s">
        <v>244</v>
      </c>
      <c r="D89" s="14" t="s">
        <v>502</v>
      </c>
      <c r="E89" s="17" t="s">
        <v>503</v>
      </c>
      <c r="F89" s="14" t="s">
        <v>504</v>
      </c>
      <c r="G89" s="14" t="s">
        <v>517</v>
      </c>
      <c r="H89" s="14" t="s">
        <v>518</v>
      </c>
      <c r="I89" s="20" t="n">
        <f aca="false">J89+P89+V89+AB89+AG89</f>
        <v>85000</v>
      </c>
      <c r="J89" s="20" t="n">
        <f aca="false">SUM(K89:O89)</f>
        <v>0</v>
      </c>
      <c r="K89" s="20"/>
      <c r="L89" s="20"/>
      <c r="M89" s="20"/>
      <c r="N89" s="20"/>
      <c r="O89" s="20"/>
      <c r="P89" s="21" t="n">
        <f aca="false">SUM(Q89:U89)</f>
        <v>85000</v>
      </c>
      <c r="Q89" s="20"/>
      <c r="R89" s="20" t="n">
        <v>85000</v>
      </c>
      <c r="S89" s="20"/>
      <c r="T89" s="20"/>
      <c r="U89" s="20"/>
      <c r="V89" s="21" t="n">
        <f aca="false">SUM(W89:AA89)</f>
        <v>0</v>
      </c>
      <c r="W89" s="20"/>
      <c r="X89" s="20"/>
      <c r="Y89" s="20"/>
      <c r="Z89" s="20"/>
      <c r="AA89" s="20"/>
      <c r="AB89" s="21" t="n">
        <f aca="false">SUM(AC89:AF89)</f>
        <v>0</v>
      </c>
      <c r="AC89" s="20"/>
      <c r="AD89" s="20"/>
      <c r="AE89" s="20"/>
      <c r="AF89" s="20"/>
      <c r="AG89" s="20" t="n">
        <f aca="false">SUM(AH89:AK89)</f>
        <v>0</v>
      </c>
      <c r="AH89" s="20"/>
      <c r="AI89" s="20"/>
      <c r="AJ89" s="20"/>
      <c r="AK89" s="20"/>
      <c r="AL89" s="38" t="s">
        <v>507</v>
      </c>
      <c r="AM89" s="38" t="s">
        <v>25</v>
      </c>
      <c r="AN89" s="38"/>
      <c r="AO89" s="38" t="s">
        <v>513</v>
      </c>
      <c r="AP89" s="38" t="s">
        <v>519</v>
      </c>
      <c r="AQ89" s="38" t="s">
        <v>244</v>
      </c>
      <c r="AR89" s="38" t="s">
        <v>244</v>
      </c>
      <c r="AS89" s="38" t="s">
        <v>515</v>
      </c>
      <c r="AT89" s="38" t="s">
        <v>515</v>
      </c>
      <c r="AU89" s="38"/>
      <c r="AV89" s="38" t="s">
        <v>54</v>
      </c>
      <c r="AW89" s="38" t="s">
        <v>90</v>
      </c>
      <c r="AX89" s="38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</row>
    <row r="90" customFormat="false" ht="93.75" hidden="false" customHeight="true" outlineLevel="0" collapsed="false">
      <c r="A90" s="17" t="s">
        <v>520</v>
      </c>
      <c r="B90" s="14" t="s">
        <v>501</v>
      </c>
      <c r="C90" s="14" t="s">
        <v>244</v>
      </c>
      <c r="D90" s="14" t="s">
        <v>502</v>
      </c>
      <c r="E90" s="17" t="s">
        <v>503</v>
      </c>
      <c r="F90" s="14" t="s">
        <v>504</v>
      </c>
      <c r="G90" s="14" t="s">
        <v>521</v>
      </c>
      <c r="H90" s="14" t="s">
        <v>93</v>
      </c>
      <c r="I90" s="20" t="n">
        <f aca="false">J90+P90+V90+AB90+AG90</f>
        <v>85000</v>
      </c>
      <c r="J90" s="20" t="n">
        <f aca="false">SUM(K90:O90)</f>
        <v>0</v>
      </c>
      <c r="K90" s="20"/>
      <c r="L90" s="20"/>
      <c r="M90" s="20"/>
      <c r="N90" s="20"/>
      <c r="O90" s="20"/>
      <c r="P90" s="21" t="n">
        <f aca="false">SUM(Q90:U90)</f>
        <v>85000</v>
      </c>
      <c r="Q90" s="20"/>
      <c r="R90" s="20" t="n">
        <v>85000</v>
      </c>
      <c r="S90" s="20"/>
      <c r="T90" s="20"/>
      <c r="U90" s="20"/>
      <c r="V90" s="21" t="n">
        <f aca="false">SUM(W90:AA90)</f>
        <v>0</v>
      </c>
      <c r="W90" s="20"/>
      <c r="X90" s="20"/>
      <c r="Y90" s="20"/>
      <c r="Z90" s="20"/>
      <c r="AA90" s="20"/>
      <c r="AB90" s="21" t="n">
        <f aca="false">SUM(AC90:AF90)</f>
        <v>0</v>
      </c>
      <c r="AC90" s="20"/>
      <c r="AD90" s="20"/>
      <c r="AE90" s="20"/>
      <c r="AF90" s="20"/>
      <c r="AG90" s="20" t="n">
        <f aca="false">SUM(AH90:AK90)</f>
        <v>0</v>
      </c>
      <c r="AH90" s="20"/>
      <c r="AI90" s="20"/>
      <c r="AJ90" s="20"/>
      <c r="AK90" s="20"/>
      <c r="AL90" s="38" t="s">
        <v>507</v>
      </c>
      <c r="AM90" s="38" t="s">
        <v>25</v>
      </c>
      <c r="AN90" s="38"/>
      <c r="AO90" s="38" t="s">
        <v>513</v>
      </c>
      <c r="AP90" s="38" t="s">
        <v>522</v>
      </c>
      <c r="AQ90" s="38" t="s">
        <v>244</v>
      </c>
      <c r="AR90" s="38" t="s">
        <v>244</v>
      </c>
      <c r="AS90" s="38" t="s">
        <v>515</v>
      </c>
      <c r="AT90" s="38" t="s">
        <v>515</v>
      </c>
      <c r="AU90" s="38"/>
      <c r="AV90" s="38" t="s">
        <v>54</v>
      </c>
      <c r="AW90" s="38" t="s">
        <v>90</v>
      </c>
      <c r="AX90" s="38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</row>
    <row r="91" customFormat="false" ht="96.75" hidden="false" customHeight="true" outlineLevel="0" collapsed="false">
      <c r="A91" s="17" t="s">
        <v>523</v>
      </c>
      <c r="B91" s="14" t="s">
        <v>501</v>
      </c>
      <c r="C91" s="14" t="s">
        <v>244</v>
      </c>
      <c r="D91" s="14" t="s">
        <v>502</v>
      </c>
      <c r="E91" s="17" t="s">
        <v>503</v>
      </c>
      <c r="F91" s="14" t="s">
        <v>504</v>
      </c>
      <c r="G91" s="14" t="s">
        <v>524</v>
      </c>
      <c r="H91" s="14" t="s">
        <v>212</v>
      </c>
      <c r="I91" s="20" t="n">
        <f aca="false">J91+P91+V91+AB91+AG91</f>
        <v>14000</v>
      </c>
      <c r="J91" s="20" t="n">
        <f aca="false">SUM(K91:O91)</f>
        <v>0</v>
      </c>
      <c r="K91" s="20"/>
      <c r="L91" s="20"/>
      <c r="M91" s="20"/>
      <c r="N91" s="20"/>
      <c r="O91" s="20"/>
      <c r="P91" s="21" t="n">
        <f aca="false">SUM(Q91:U91)</f>
        <v>14000</v>
      </c>
      <c r="Q91" s="20"/>
      <c r="R91" s="20" t="n">
        <v>13986</v>
      </c>
      <c r="S91" s="20" t="n">
        <v>14</v>
      </c>
      <c r="T91" s="20"/>
      <c r="U91" s="20"/>
      <c r="V91" s="21" t="n">
        <f aca="false">SUM(W91:AA91)</f>
        <v>0</v>
      </c>
      <c r="W91" s="20"/>
      <c r="X91" s="20"/>
      <c r="Y91" s="20"/>
      <c r="Z91" s="20"/>
      <c r="AA91" s="20"/>
      <c r="AB91" s="21" t="n">
        <f aca="false">SUM(AC91:AF91)</f>
        <v>0</v>
      </c>
      <c r="AC91" s="20"/>
      <c r="AD91" s="20"/>
      <c r="AE91" s="20"/>
      <c r="AF91" s="20"/>
      <c r="AG91" s="20" t="n">
        <f aca="false">SUM(AH91:AK91)</f>
        <v>0</v>
      </c>
      <c r="AH91" s="20"/>
      <c r="AI91" s="20"/>
      <c r="AJ91" s="20"/>
      <c r="AK91" s="20"/>
      <c r="AL91" s="38" t="s">
        <v>507</v>
      </c>
      <c r="AM91" s="38"/>
      <c r="AN91" s="38" t="s">
        <v>25</v>
      </c>
      <c r="AO91" s="38" t="s">
        <v>187</v>
      </c>
      <c r="AP91" s="38"/>
      <c r="AQ91" s="38" t="s">
        <v>212</v>
      </c>
      <c r="AR91" s="38" t="s">
        <v>244</v>
      </c>
      <c r="AS91" s="38" t="s">
        <v>213</v>
      </c>
      <c r="AT91" s="38" t="s">
        <v>213</v>
      </c>
      <c r="AU91" s="38"/>
      <c r="AV91" s="38" t="s">
        <v>54</v>
      </c>
      <c r="AW91" s="33" t="s">
        <v>96</v>
      </c>
      <c r="AX91" s="38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</row>
    <row r="92" customFormat="false" ht="183.75" hidden="false" customHeight="true" outlineLevel="0" collapsed="false">
      <c r="A92" s="17" t="s">
        <v>525</v>
      </c>
      <c r="B92" s="18" t="s">
        <v>526</v>
      </c>
      <c r="C92" s="18" t="s">
        <v>41</v>
      </c>
      <c r="D92" s="22" t="s">
        <v>527</v>
      </c>
      <c r="E92" s="19" t="s">
        <v>183</v>
      </c>
      <c r="F92" s="18" t="s">
        <v>528</v>
      </c>
      <c r="G92" s="18" t="s">
        <v>529</v>
      </c>
      <c r="H92" s="18" t="s">
        <v>120</v>
      </c>
      <c r="I92" s="20" t="n">
        <f aca="false">J92+P92+V92+AB92+AG92</f>
        <v>32181.66667</v>
      </c>
      <c r="J92" s="20" t="n">
        <f aca="false">SUM(K92:O92)</f>
        <v>6939.4</v>
      </c>
      <c r="K92" s="29"/>
      <c r="L92" s="29" t="n">
        <v>6939.4</v>
      </c>
      <c r="M92" s="21"/>
      <c r="N92" s="21"/>
      <c r="O92" s="21"/>
      <c r="P92" s="21" t="n">
        <f aca="false">SUM(Q92:U92)</f>
        <v>24343.4</v>
      </c>
      <c r="Q92" s="21"/>
      <c r="R92" s="21" t="n">
        <v>24343.4</v>
      </c>
      <c r="S92" s="21"/>
      <c r="T92" s="21"/>
      <c r="U92" s="21"/>
      <c r="V92" s="21" t="n">
        <f aca="false">SUM(W92:AA92)</f>
        <v>898.86667</v>
      </c>
      <c r="W92" s="21"/>
      <c r="X92" s="21" t="n">
        <v>898.86667</v>
      </c>
      <c r="Y92" s="21"/>
      <c r="Z92" s="21"/>
      <c r="AA92" s="21"/>
      <c r="AB92" s="21" t="n">
        <f aca="false">SUM(AC92:AF92)</f>
        <v>0</v>
      </c>
      <c r="AC92" s="21"/>
      <c r="AD92" s="21"/>
      <c r="AE92" s="21"/>
      <c r="AF92" s="21"/>
      <c r="AG92" s="20" t="n">
        <f aca="false">SUM(AH92:AK92)</f>
        <v>0</v>
      </c>
      <c r="AH92" s="21"/>
      <c r="AI92" s="21"/>
      <c r="AJ92" s="21"/>
      <c r="AK92" s="21"/>
      <c r="AL92" s="22" t="s">
        <v>530</v>
      </c>
      <c r="AM92" s="18" t="s">
        <v>27</v>
      </c>
      <c r="AN92" s="18"/>
      <c r="AO92" s="18" t="s">
        <v>531</v>
      </c>
      <c r="AP92" s="18"/>
      <c r="AQ92" s="18" t="s">
        <v>41</v>
      </c>
      <c r="AR92" s="18" t="s">
        <v>41</v>
      </c>
      <c r="AS92" s="18" t="s">
        <v>41</v>
      </c>
      <c r="AT92" s="18" t="s">
        <v>41</v>
      </c>
      <c r="AU92" s="18"/>
      <c r="AV92" s="15" t="s">
        <v>54</v>
      </c>
      <c r="AW92" s="18" t="s">
        <v>64</v>
      </c>
      <c r="AX92" s="18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</row>
    <row r="93" customFormat="false" ht="90" hidden="false" customHeight="true" outlineLevel="0" collapsed="false">
      <c r="A93" s="17" t="s">
        <v>532</v>
      </c>
      <c r="B93" s="14" t="s">
        <v>533</v>
      </c>
      <c r="C93" s="14" t="s">
        <v>534</v>
      </c>
      <c r="D93" s="14" t="s">
        <v>535</v>
      </c>
      <c r="E93" s="17" t="s">
        <v>124</v>
      </c>
      <c r="F93" s="14" t="s">
        <v>125</v>
      </c>
      <c r="G93" s="14" t="s">
        <v>536</v>
      </c>
      <c r="H93" s="14" t="s">
        <v>68</v>
      </c>
      <c r="I93" s="20" t="n">
        <f aca="false">J93+P93+V93+AB93+AG93</f>
        <v>757290.3363</v>
      </c>
      <c r="J93" s="20" t="n">
        <f aca="false">SUM(K93:O93)</f>
        <v>757290.3363</v>
      </c>
      <c r="K93" s="20" t="n">
        <v>431742.2</v>
      </c>
      <c r="L93" s="20" t="n">
        <v>4361.03235</v>
      </c>
      <c r="M93" s="20" t="n">
        <v>120593.5535</v>
      </c>
      <c r="N93" s="20"/>
      <c r="O93" s="20" t="n">
        <v>200593.55045</v>
      </c>
      <c r="P93" s="21" t="n">
        <f aca="false">SUM(Q93:U93)</f>
        <v>0</v>
      </c>
      <c r="Q93" s="20"/>
      <c r="R93" s="20"/>
      <c r="S93" s="20"/>
      <c r="T93" s="20"/>
      <c r="U93" s="20"/>
      <c r="V93" s="21" t="n">
        <f aca="false">SUM(W93:AA93)</f>
        <v>0</v>
      </c>
      <c r="W93" s="20"/>
      <c r="X93" s="20"/>
      <c r="Y93" s="20"/>
      <c r="Z93" s="20"/>
      <c r="AA93" s="20"/>
      <c r="AB93" s="21" t="n">
        <f aca="false">SUM(AC93:AF93)</f>
        <v>0</v>
      </c>
      <c r="AC93" s="20"/>
      <c r="AD93" s="20"/>
      <c r="AE93" s="20"/>
      <c r="AF93" s="20"/>
      <c r="AG93" s="20" t="n">
        <f aca="false">SUM(AH93:AK93)</f>
        <v>0</v>
      </c>
      <c r="AH93" s="20"/>
      <c r="AI93" s="20"/>
      <c r="AJ93" s="20"/>
      <c r="AK93" s="20"/>
      <c r="AL93" s="14" t="s">
        <v>537</v>
      </c>
      <c r="AM93" s="16" t="s">
        <v>25</v>
      </c>
      <c r="AN93" s="16"/>
      <c r="AO93" s="14" t="s">
        <v>538</v>
      </c>
      <c r="AP93" s="16" t="s">
        <v>539</v>
      </c>
      <c r="AQ93" s="14" t="s">
        <v>68</v>
      </c>
      <c r="AR93" s="14" t="s">
        <v>534</v>
      </c>
      <c r="AS93" s="14" t="s">
        <v>68</v>
      </c>
      <c r="AT93" s="14" t="s">
        <v>540</v>
      </c>
      <c r="AU93" s="14" t="s">
        <v>541</v>
      </c>
      <c r="AV93" s="14" t="s">
        <v>191</v>
      </c>
      <c r="AW93" s="16" t="s">
        <v>55</v>
      </c>
      <c r="AX93" s="14" t="s">
        <v>542</v>
      </c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</row>
    <row r="94" customFormat="false" ht="156.75" hidden="false" customHeight="true" outlineLevel="0" collapsed="false">
      <c r="A94" s="17" t="s">
        <v>543</v>
      </c>
      <c r="B94" s="14" t="s">
        <v>533</v>
      </c>
      <c r="C94" s="14" t="s">
        <v>534</v>
      </c>
      <c r="D94" s="14" t="s">
        <v>535</v>
      </c>
      <c r="E94" s="17" t="s">
        <v>544</v>
      </c>
      <c r="F94" s="17" t="s">
        <v>545</v>
      </c>
      <c r="G94" s="14" t="s">
        <v>546</v>
      </c>
      <c r="H94" s="14" t="s">
        <v>68</v>
      </c>
      <c r="I94" s="20" t="n">
        <f aca="false">J94+P94+V94+AB94+AG94</f>
        <v>1375355.401</v>
      </c>
      <c r="J94" s="20" t="n">
        <f aca="false">SUM(K94:O94)</f>
        <v>417074.73474</v>
      </c>
      <c r="K94" s="65" t="n">
        <v>350000</v>
      </c>
      <c r="L94" s="20" t="n">
        <v>61867.0694</v>
      </c>
      <c r="M94" s="20" t="n">
        <v>5207.66534</v>
      </c>
      <c r="N94" s="20"/>
      <c r="O94" s="20"/>
      <c r="P94" s="21" t="n">
        <f aca="false">SUM(Q94:U94)</f>
        <v>763445.76964</v>
      </c>
      <c r="Q94" s="65" t="n">
        <v>567113.8</v>
      </c>
      <c r="R94" s="20" t="n">
        <v>61867.0694</v>
      </c>
      <c r="S94" s="20" t="n">
        <v>5207.66534</v>
      </c>
      <c r="T94" s="20"/>
      <c r="U94" s="20" t="n">
        <v>129257.2349</v>
      </c>
      <c r="V94" s="21" t="n">
        <f aca="false">SUM(W94:AA94)</f>
        <v>194834.89662</v>
      </c>
      <c r="W94" s="65" t="n">
        <v>179929.4</v>
      </c>
      <c r="X94" s="20" t="n">
        <v>13748.23762</v>
      </c>
      <c r="Y94" s="20" t="n">
        <v>1157.259</v>
      </c>
      <c r="Z94" s="20"/>
      <c r="AA94" s="20"/>
      <c r="AB94" s="21" t="n">
        <f aca="false">SUM(AC94:AF94)</f>
        <v>0</v>
      </c>
      <c r="AC94" s="20"/>
      <c r="AD94" s="20"/>
      <c r="AE94" s="20"/>
      <c r="AF94" s="20"/>
      <c r="AG94" s="20" t="n">
        <f aca="false">SUM(AH94:AK94)</f>
        <v>0</v>
      </c>
      <c r="AH94" s="20"/>
      <c r="AI94" s="20"/>
      <c r="AJ94" s="20"/>
      <c r="AK94" s="20"/>
      <c r="AL94" s="14" t="s">
        <v>537</v>
      </c>
      <c r="AM94" s="16" t="s">
        <v>27</v>
      </c>
      <c r="AN94" s="16"/>
      <c r="AO94" s="14" t="s">
        <v>538</v>
      </c>
      <c r="AP94" s="16" t="s">
        <v>547</v>
      </c>
      <c r="AQ94" s="14" t="s">
        <v>68</v>
      </c>
      <c r="AR94" s="14" t="s">
        <v>534</v>
      </c>
      <c r="AS94" s="14" t="s">
        <v>68</v>
      </c>
      <c r="AT94" s="14" t="s">
        <v>540</v>
      </c>
      <c r="AU94" s="27" t="s">
        <v>548</v>
      </c>
      <c r="AV94" s="14" t="s">
        <v>191</v>
      </c>
      <c r="AW94" s="16" t="s">
        <v>64</v>
      </c>
      <c r="AX94" s="66" t="s">
        <v>549</v>
      </c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</row>
    <row r="95" customFormat="false" ht="124.5" hidden="false" customHeight="true" outlineLevel="0" collapsed="false">
      <c r="A95" s="17" t="s">
        <v>550</v>
      </c>
      <c r="B95" s="14" t="s">
        <v>533</v>
      </c>
      <c r="C95" s="14" t="s">
        <v>534</v>
      </c>
      <c r="D95" s="14" t="s">
        <v>535</v>
      </c>
      <c r="E95" s="17" t="s">
        <v>544</v>
      </c>
      <c r="F95" s="17" t="s">
        <v>545</v>
      </c>
      <c r="G95" s="14" t="s">
        <v>551</v>
      </c>
      <c r="H95" s="14" t="s">
        <v>208</v>
      </c>
      <c r="I95" s="20" t="n">
        <f aca="false">J95+P95+V95+AB95+AG95</f>
        <v>321613.5</v>
      </c>
      <c r="J95" s="20" t="n">
        <f aca="false">SUM(K95:O95)</f>
        <v>142200</v>
      </c>
      <c r="K95" s="20" t="n">
        <v>98010</v>
      </c>
      <c r="L95" s="20" t="n">
        <v>43190</v>
      </c>
      <c r="M95" s="20" t="n">
        <v>1000</v>
      </c>
      <c r="N95" s="20"/>
      <c r="O95" s="20"/>
      <c r="P95" s="21" t="n">
        <f aca="false">SUM(Q95:U95)</f>
        <v>179413.5</v>
      </c>
      <c r="Q95" s="20" t="n">
        <v>122513.5</v>
      </c>
      <c r="R95" s="20" t="n">
        <v>24850</v>
      </c>
      <c r="S95" s="20" t="n">
        <v>1250</v>
      </c>
      <c r="T95" s="20"/>
      <c r="U95" s="20" t="n">
        <v>30800</v>
      </c>
      <c r="V95" s="21" t="n">
        <f aca="false">SUM(W95:AA95)</f>
        <v>0</v>
      </c>
      <c r="W95" s="20"/>
      <c r="X95" s="20"/>
      <c r="Y95" s="20"/>
      <c r="Z95" s="20"/>
      <c r="AA95" s="20"/>
      <c r="AB95" s="21" t="n">
        <f aca="false">SUM(AC95:AF95)</f>
        <v>0</v>
      </c>
      <c r="AC95" s="20"/>
      <c r="AD95" s="20"/>
      <c r="AE95" s="20"/>
      <c r="AF95" s="20"/>
      <c r="AG95" s="20" t="n">
        <f aca="false">SUM(AH95:AK95)</f>
        <v>0</v>
      </c>
      <c r="AH95" s="20"/>
      <c r="AI95" s="20"/>
      <c r="AJ95" s="20"/>
      <c r="AK95" s="20"/>
      <c r="AL95" s="14" t="s">
        <v>537</v>
      </c>
      <c r="AM95" s="16" t="s">
        <v>25</v>
      </c>
      <c r="AN95" s="16"/>
      <c r="AO95" s="14" t="s">
        <v>538</v>
      </c>
      <c r="AP95" s="16" t="s">
        <v>552</v>
      </c>
      <c r="AQ95" s="14" t="s">
        <v>208</v>
      </c>
      <c r="AR95" s="14" t="s">
        <v>534</v>
      </c>
      <c r="AS95" s="14" t="s">
        <v>208</v>
      </c>
      <c r="AT95" s="14" t="s">
        <v>553</v>
      </c>
      <c r="AU95" s="27" t="s">
        <v>554</v>
      </c>
      <c r="AV95" s="14" t="s">
        <v>191</v>
      </c>
      <c r="AW95" s="16" t="s">
        <v>64</v>
      </c>
      <c r="AX95" s="66" t="s">
        <v>555</v>
      </c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</row>
    <row r="96" customFormat="false" ht="124.5" hidden="false" customHeight="true" outlineLevel="0" collapsed="false">
      <c r="A96" s="17" t="s">
        <v>556</v>
      </c>
      <c r="B96" s="14" t="s">
        <v>533</v>
      </c>
      <c r="C96" s="38" t="s">
        <v>382</v>
      </c>
      <c r="D96" s="67" t="s">
        <v>557</v>
      </c>
      <c r="E96" s="17" t="s">
        <v>392</v>
      </c>
      <c r="F96" s="50" t="s">
        <v>408</v>
      </c>
      <c r="G96" s="14" t="s">
        <v>558</v>
      </c>
      <c r="H96" s="68" t="s">
        <v>120</v>
      </c>
      <c r="I96" s="20" t="n">
        <f aca="false">J96+P96+V96+AB96+AG96</f>
        <v>2360047.3</v>
      </c>
      <c r="J96" s="20" t="n">
        <f aca="false">SUM(K96:O96)</f>
        <v>0</v>
      </c>
      <c r="K96" s="20"/>
      <c r="L96" s="20"/>
      <c r="M96" s="20"/>
      <c r="N96" s="20"/>
      <c r="O96" s="20"/>
      <c r="P96" s="21" t="n">
        <f aca="false">SUM(Q96:U96)</f>
        <v>1345979</v>
      </c>
      <c r="Q96" s="20" t="n">
        <v>1345979</v>
      </c>
      <c r="R96" s="20"/>
      <c r="S96" s="20"/>
      <c r="T96" s="20"/>
      <c r="U96" s="20"/>
      <c r="V96" s="21" t="n">
        <f aca="false">SUM(W96:AA96)</f>
        <v>1014068.3</v>
      </c>
      <c r="W96" s="20" t="n">
        <v>1014068.3</v>
      </c>
      <c r="X96" s="20"/>
      <c r="Y96" s="20"/>
      <c r="Z96" s="20"/>
      <c r="AA96" s="20"/>
      <c r="AB96" s="21" t="n">
        <f aca="false">SUM(AC96:AF96)</f>
        <v>0</v>
      </c>
      <c r="AC96" s="20"/>
      <c r="AD96" s="20"/>
      <c r="AE96" s="20"/>
      <c r="AF96" s="20"/>
      <c r="AG96" s="20" t="n">
        <f aca="false">SUM(AH96:AK96)</f>
        <v>0</v>
      </c>
      <c r="AH96" s="20"/>
      <c r="AI96" s="20"/>
      <c r="AJ96" s="20"/>
      <c r="AK96" s="20"/>
      <c r="AL96" s="67" t="s">
        <v>559</v>
      </c>
      <c r="AM96" s="16" t="s">
        <v>27</v>
      </c>
      <c r="AN96" s="16"/>
      <c r="AO96" s="68" t="s">
        <v>48</v>
      </c>
      <c r="AP96" s="68" t="s">
        <v>560</v>
      </c>
      <c r="AQ96" s="68" t="s">
        <v>397</v>
      </c>
      <c r="AR96" s="14" t="s">
        <v>534</v>
      </c>
      <c r="AS96" s="68" t="s">
        <v>397</v>
      </c>
      <c r="AT96" s="68" t="s">
        <v>397</v>
      </c>
      <c r="AU96" s="51" t="s">
        <v>561</v>
      </c>
      <c r="AV96" s="68" t="s">
        <v>130</v>
      </c>
      <c r="AW96" s="68" t="s">
        <v>90</v>
      </c>
      <c r="AX96" s="68" t="s">
        <v>562</v>
      </c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</row>
    <row r="97" customFormat="false" ht="27.75" hidden="false" customHeight="true" outlineLevel="0" collapsed="false">
      <c r="A97" s="69" t="s">
        <v>563</v>
      </c>
      <c r="B97" s="15" t="s">
        <v>32</v>
      </c>
      <c r="C97" s="15"/>
      <c r="D97" s="15"/>
      <c r="E97" s="15"/>
      <c r="F97" s="15"/>
      <c r="G97" s="15"/>
      <c r="H97" s="15"/>
      <c r="I97" s="46" t="n">
        <f aca="false">SUM(I9:I96)</f>
        <v>47811725.6365329</v>
      </c>
      <c r="J97" s="46" t="n">
        <f aca="false">SUM(J9:J96)</f>
        <v>22215512.4396429</v>
      </c>
      <c r="K97" s="46" t="n">
        <f aca="false">SUM(K9:K96)</f>
        <v>12396394.50615</v>
      </c>
      <c r="L97" s="46" t="n">
        <f aca="false">SUM(L9:L96)</f>
        <v>7009768.3205</v>
      </c>
      <c r="M97" s="46" t="n">
        <f aca="false">SUM(M9:M96)</f>
        <v>140610.806052857</v>
      </c>
      <c r="N97" s="46" t="n">
        <f aca="false">SUM(N9:N96)</f>
        <v>18145.25649</v>
      </c>
      <c r="O97" s="46" t="n">
        <f aca="false">SUM(O9:O96)</f>
        <v>2650593.55045</v>
      </c>
      <c r="P97" s="46" t="n">
        <f aca="false">SUM(P9:P96)</f>
        <v>12110985.54841</v>
      </c>
      <c r="Q97" s="46" t="n">
        <f aca="false">SUM(Q9:Q96)</f>
        <v>4055639.2</v>
      </c>
      <c r="R97" s="46" t="n">
        <f aca="false">SUM(R9:R96)</f>
        <v>7334843.22343</v>
      </c>
      <c r="S97" s="46" t="n">
        <f aca="false">SUM(S9:S96)</f>
        <v>560445.89008</v>
      </c>
      <c r="T97" s="46" t="n">
        <f aca="false">SUM(T9:T96)</f>
        <v>0</v>
      </c>
      <c r="U97" s="46" t="n">
        <f aca="false">SUM(U9:U96)</f>
        <v>160057.2349</v>
      </c>
      <c r="V97" s="46" t="n">
        <f aca="false">SUM(V9:V96)</f>
        <v>9014815.64848</v>
      </c>
      <c r="W97" s="46" t="n">
        <f aca="false">SUM(W9:W96)</f>
        <v>4855836.3</v>
      </c>
      <c r="X97" s="46" t="n">
        <f aca="false">SUM(X9:X96)</f>
        <v>4146231.76453</v>
      </c>
      <c r="Y97" s="46" t="n">
        <f aca="false">SUM(Y9:Y96)</f>
        <v>12747.58395</v>
      </c>
      <c r="Z97" s="46" t="n">
        <f aca="false">SUM(Z9:Z96)</f>
        <v>0</v>
      </c>
      <c r="AA97" s="46" t="n">
        <f aca="false">SUM(AA9:AA96)</f>
        <v>0</v>
      </c>
      <c r="AB97" s="46" t="n">
        <f aca="false">SUM(AB9:AB96)</f>
        <v>4351662</v>
      </c>
      <c r="AC97" s="46" t="n">
        <f aca="false">SUM(AC9:AC96)</f>
        <v>268800</v>
      </c>
      <c r="AD97" s="46" t="n">
        <f aca="false">SUM(AD9:AD96)</f>
        <v>2135447.48335</v>
      </c>
      <c r="AE97" s="46" t="n">
        <f aca="false">SUM(AE9:AE96)</f>
        <v>527223.662</v>
      </c>
      <c r="AF97" s="46" t="n">
        <f aca="false">SUM(AF9:AF96)</f>
        <v>1420190.85465</v>
      </c>
      <c r="AG97" s="46" t="n">
        <f aca="false">SUM(AG9:AG96)</f>
        <v>118750</v>
      </c>
      <c r="AH97" s="46" t="n">
        <f aca="false">SUM(AH9:AH96)</f>
        <v>0</v>
      </c>
      <c r="AI97" s="46" t="n">
        <f aca="false">SUM(AI9:AI96)</f>
        <v>118750</v>
      </c>
      <c r="AJ97" s="46" t="n">
        <f aca="false">SUM(AJ9:AJ96)</f>
        <v>0</v>
      </c>
      <c r="AK97" s="46" t="n">
        <f aca="false">SUM(AK9:AK96)</f>
        <v>0</v>
      </c>
      <c r="AL97" s="70"/>
      <c r="AM97" s="70"/>
    </row>
    <row r="98" customFormat="false" ht="27.75" hidden="false" customHeight="true" outlineLevel="0" collapsed="false">
      <c r="A98" s="69"/>
      <c r="B98" s="71" t="s">
        <v>40</v>
      </c>
      <c r="C98" s="71"/>
      <c r="D98" s="71"/>
      <c r="E98" s="71"/>
      <c r="F98" s="71"/>
      <c r="G98" s="71"/>
      <c r="H98" s="71"/>
      <c r="I98" s="46" t="n">
        <f aca="false">SUBTOTAL(9,I9:I19)</f>
        <v>4038380.60759</v>
      </c>
      <c r="J98" s="46" t="n">
        <f aca="false">SUBTOTAL(9,J9:J19)</f>
        <v>2155091.58226</v>
      </c>
      <c r="K98" s="46" t="n">
        <f aca="false">SUBTOTAL(9,K9:K19)</f>
        <v>1081694.30615</v>
      </c>
      <c r="L98" s="46" t="n">
        <f aca="false">SUBTOTAL(9,L9:L19)</f>
        <v>1073397.27611</v>
      </c>
      <c r="M98" s="46" t="n">
        <f aca="false">SUBTOTAL(9,M9:M19)</f>
        <v>0</v>
      </c>
      <c r="N98" s="46" t="n">
        <f aca="false">SUBTOTAL(9,N9:N19)</f>
        <v>0</v>
      </c>
      <c r="O98" s="46" t="n">
        <f aca="false">SUBTOTAL(9,O9:O19)</f>
        <v>0</v>
      </c>
      <c r="P98" s="46" t="n">
        <f aca="false">SUBTOTAL(9,P9:P19)</f>
        <v>56781.91533</v>
      </c>
      <c r="Q98" s="46" t="n">
        <f aca="false">SUBTOTAL(9,Q9:Q19)</f>
        <v>0</v>
      </c>
      <c r="R98" s="46" t="n">
        <f aca="false">SUBTOTAL(9,R9:R19)</f>
        <v>56781.91533</v>
      </c>
      <c r="S98" s="46" t="n">
        <f aca="false">SUBTOTAL(9,S9:S19)</f>
        <v>0</v>
      </c>
      <c r="T98" s="46" t="n">
        <f aca="false">SUBTOTAL(9,T9:T19)</f>
        <v>0</v>
      </c>
      <c r="U98" s="46" t="n">
        <f aca="false">SUBTOTAL(9,U9:U19)</f>
        <v>0</v>
      </c>
      <c r="V98" s="46" t="n">
        <f aca="false">SUBTOTAL(9,V9:V19)</f>
        <v>1826507.11</v>
      </c>
      <c r="W98" s="46" t="n">
        <f aca="false">SUBTOTAL(9,W9:W19)</f>
        <v>1820700</v>
      </c>
      <c r="X98" s="46" t="n">
        <f aca="false">SUBTOTAL(9,X9:X19)</f>
        <v>5807.11</v>
      </c>
      <c r="Y98" s="46" t="n">
        <f aca="false">SUBTOTAL(9,Y9:Y19)</f>
        <v>0</v>
      </c>
      <c r="Z98" s="46" t="n">
        <f aca="false">SUBTOTAL(9,Z9:Z19)</f>
        <v>0</v>
      </c>
      <c r="AA98" s="46" t="n">
        <f aca="false">SUBTOTAL(9,AA9:AA19)</f>
        <v>0</v>
      </c>
      <c r="AB98" s="46" t="n">
        <f aca="false">SUBTOTAL(9,AB9:AB19)</f>
        <v>0</v>
      </c>
      <c r="AC98" s="46" t="n">
        <f aca="false">SUBTOTAL(9,AC9:AC19)</f>
        <v>0</v>
      </c>
      <c r="AD98" s="46" t="n">
        <f aca="false">SUBTOTAL(9,AD9:AD19)</f>
        <v>0</v>
      </c>
      <c r="AE98" s="46" t="n">
        <f aca="false">SUBTOTAL(9,AE9:AE19)</f>
        <v>0</v>
      </c>
      <c r="AF98" s="46" t="n">
        <f aca="false">SUBTOTAL(9,AF9:AF19)</f>
        <v>0</v>
      </c>
      <c r="AG98" s="46" t="n">
        <f aca="false">SUBTOTAL(9,AG9:AG19)</f>
        <v>0</v>
      </c>
      <c r="AH98" s="46" t="n">
        <f aca="false">SUBTOTAL(9,AH9:AH19)</f>
        <v>0</v>
      </c>
      <c r="AI98" s="46" t="n">
        <f aca="false">SUBTOTAL(9,AI9:AI19)</f>
        <v>0</v>
      </c>
      <c r="AJ98" s="46" t="n">
        <f aca="false">SUBTOTAL(9,AJ9:AJ19)</f>
        <v>0</v>
      </c>
      <c r="AK98" s="46" t="n">
        <f aca="false">SUBTOTAL(9,AK9:AK19)</f>
        <v>0</v>
      </c>
      <c r="AL98" s="70"/>
      <c r="AM98" s="70"/>
    </row>
    <row r="99" customFormat="false" ht="27.75" hidden="false" customHeight="true" outlineLevel="0" collapsed="false">
      <c r="A99" s="69"/>
      <c r="B99" s="71" t="s">
        <v>107</v>
      </c>
      <c r="C99" s="71"/>
      <c r="D99" s="71"/>
      <c r="E99" s="71"/>
      <c r="F99" s="71"/>
      <c r="G99" s="71"/>
      <c r="H99" s="71"/>
      <c r="I99" s="46" t="n">
        <f aca="false">SUBTOTAL(9,I20:I22)</f>
        <v>1100849.12</v>
      </c>
      <c r="J99" s="46" t="n">
        <f aca="false">SUBTOTAL(9,J20:J22)</f>
        <v>712238.52</v>
      </c>
      <c r="K99" s="46" t="n">
        <f aca="false">SUBTOTAL(9,K20:K22)</f>
        <v>314881.9</v>
      </c>
      <c r="L99" s="46" t="n">
        <f aca="false">SUBTOTAL(9,L20:L22)</f>
        <v>397356.62</v>
      </c>
      <c r="M99" s="46" t="n">
        <f aca="false">SUBTOTAL(9,M20:M22)</f>
        <v>0</v>
      </c>
      <c r="N99" s="46" t="n">
        <f aca="false">SUBTOTAL(9,N20:N22)</f>
        <v>0</v>
      </c>
      <c r="O99" s="46" t="n">
        <f aca="false">SUBTOTAL(9,O20:O22)</f>
        <v>0</v>
      </c>
      <c r="P99" s="46" t="n">
        <f aca="false">SUBTOTAL(9,P20:P22)</f>
        <v>388610.6</v>
      </c>
      <c r="Q99" s="46" t="n">
        <f aca="false">SUBTOTAL(9,Q20:Q22)</f>
        <v>341977.3</v>
      </c>
      <c r="R99" s="46" t="n">
        <f aca="false">SUBTOTAL(9,R20:R22)</f>
        <v>46633.3</v>
      </c>
      <c r="S99" s="46" t="n">
        <f aca="false">SUBTOTAL(9,S20:S22)</f>
        <v>0</v>
      </c>
      <c r="T99" s="46" t="n">
        <f aca="false">SUBTOTAL(9,T20:T22)</f>
        <v>0</v>
      </c>
      <c r="U99" s="46" t="n">
        <f aca="false">SUBTOTAL(9,U20:U22)</f>
        <v>0</v>
      </c>
      <c r="V99" s="46" t="n">
        <f aca="false">SUBTOTAL(9,V20:V22)</f>
        <v>0</v>
      </c>
      <c r="W99" s="46" t="n">
        <f aca="false">SUBTOTAL(9,W20:W22)</f>
        <v>0</v>
      </c>
      <c r="X99" s="46" t="n">
        <f aca="false">SUBTOTAL(9,X20:X22)</f>
        <v>0</v>
      </c>
      <c r="Y99" s="46" t="n">
        <f aca="false">SUBTOTAL(9,Y20:Y22)</f>
        <v>0</v>
      </c>
      <c r="Z99" s="46" t="n">
        <f aca="false">SUBTOTAL(9,Z20:Z22)</f>
        <v>0</v>
      </c>
      <c r="AA99" s="46" t="n">
        <f aca="false">SUBTOTAL(9,AA20:AA22)</f>
        <v>0</v>
      </c>
      <c r="AB99" s="46" t="n">
        <f aca="false">SUBTOTAL(9,AB20:AB22)</f>
        <v>0</v>
      </c>
      <c r="AC99" s="46" t="n">
        <f aca="false">SUBTOTAL(9,AC20:AC22)</f>
        <v>0</v>
      </c>
      <c r="AD99" s="46" t="n">
        <f aca="false">SUBTOTAL(9,AD20:AD22)</f>
        <v>0</v>
      </c>
      <c r="AE99" s="46" t="n">
        <f aca="false">SUBTOTAL(9,AE20:AE22)</f>
        <v>0</v>
      </c>
      <c r="AF99" s="46" t="n">
        <f aca="false">SUBTOTAL(9,AF20:AF22)</f>
        <v>0</v>
      </c>
      <c r="AG99" s="46" t="n">
        <f aca="false">SUBTOTAL(9,AG20:AG22)</f>
        <v>0</v>
      </c>
      <c r="AH99" s="46" t="n">
        <f aca="false">SUBTOTAL(9,AH20:AH22)</f>
        <v>0</v>
      </c>
      <c r="AI99" s="46" t="n">
        <f aca="false">SUBTOTAL(9,AI20:AI22)</f>
        <v>0</v>
      </c>
      <c r="AJ99" s="46" t="n">
        <f aca="false">SUBTOTAL(9,AJ20:AJ22)</f>
        <v>0</v>
      </c>
      <c r="AK99" s="46" t="n">
        <f aca="false">SUBTOTAL(9,AK20:AK22)</f>
        <v>0</v>
      </c>
      <c r="AL99" s="70"/>
      <c r="AM99" s="70"/>
    </row>
    <row r="100" customFormat="false" ht="27.75" hidden="false" customHeight="true" outlineLevel="0" collapsed="false">
      <c r="A100" s="69"/>
      <c r="B100" s="71" t="s">
        <v>134</v>
      </c>
      <c r="C100" s="71"/>
      <c r="D100" s="71"/>
      <c r="E100" s="71"/>
      <c r="F100" s="71"/>
      <c r="G100" s="71"/>
      <c r="H100" s="71"/>
      <c r="I100" s="46" t="n">
        <f aca="false">SUBTOTAL(9,I23:I25)</f>
        <v>925924.447</v>
      </c>
      <c r="J100" s="46" t="n">
        <f aca="false">SUBTOTAL(9,J23:J25)</f>
        <v>647682.927</v>
      </c>
      <c r="K100" s="46" t="n">
        <f aca="false">SUBTOTAL(9,K23:K25)</f>
        <v>0</v>
      </c>
      <c r="L100" s="46" t="n">
        <f aca="false">SUBTOTAL(9,L23:L25)</f>
        <v>647682.927</v>
      </c>
      <c r="M100" s="46" t="n">
        <f aca="false">SUBTOTAL(9,M23:M25)</f>
        <v>0</v>
      </c>
      <c r="N100" s="46" t="n">
        <f aca="false">SUBTOTAL(9,N23:N25)</f>
        <v>0</v>
      </c>
      <c r="O100" s="46" t="n">
        <f aca="false">SUBTOTAL(9,O23:O25)</f>
        <v>0</v>
      </c>
      <c r="P100" s="46" t="n">
        <f aca="false">SUBTOTAL(9,P23:P25)</f>
        <v>155346.54</v>
      </c>
      <c r="Q100" s="46" t="n">
        <f aca="false">SUBTOTAL(9,Q23:Q25)</f>
        <v>0</v>
      </c>
      <c r="R100" s="46" t="n">
        <f aca="false">SUBTOTAL(9,R23:R25)</f>
        <v>155346.54</v>
      </c>
      <c r="S100" s="46" t="n">
        <f aca="false">SUBTOTAL(9,S23:S25)</f>
        <v>0</v>
      </c>
      <c r="T100" s="46" t="n">
        <f aca="false">SUBTOTAL(9,T23:T25)</f>
        <v>0</v>
      </c>
      <c r="U100" s="46" t="n">
        <f aca="false">SUBTOTAL(9,U23:U25)</f>
        <v>0</v>
      </c>
      <c r="V100" s="46" t="n">
        <f aca="false">SUBTOTAL(9,V23:V25)</f>
        <v>122894.98</v>
      </c>
      <c r="W100" s="46" t="n">
        <f aca="false">SUBTOTAL(9,W23:W25)</f>
        <v>0</v>
      </c>
      <c r="X100" s="46" t="n">
        <f aca="false">SUBTOTAL(9,X23:X25)</f>
        <v>122894.98</v>
      </c>
      <c r="Y100" s="46" t="n">
        <f aca="false">SUBTOTAL(9,Y23:Y25)</f>
        <v>0</v>
      </c>
      <c r="Z100" s="46" t="n">
        <f aca="false">SUBTOTAL(9,Z23:Z25)</f>
        <v>0</v>
      </c>
      <c r="AA100" s="46" t="n">
        <f aca="false">SUBTOTAL(9,AA23:AA25)</f>
        <v>0</v>
      </c>
      <c r="AB100" s="46" t="n">
        <f aca="false">SUBTOTAL(9,AB23:AB25)</f>
        <v>0</v>
      </c>
      <c r="AC100" s="46" t="n">
        <f aca="false">SUBTOTAL(9,AC23:AC25)</f>
        <v>0</v>
      </c>
      <c r="AD100" s="46" t="n">
        <f aca="false">SUBTOTAL(9,AD23:AD25)</f>
        <v>0</v>
      </c>
      <c r="AE100" s="46" t="n">
        <f aca="false">SUBTOTAL(9,AE23:AE25)</f>
        <v>0</v>
      </c>
      <c r="AF100" s="46" t="n">
        <f aca="false">SUBTOTAL(9,AF23:AF25)</f>
        <v>0</v>
      </c>
      <c r="AG100" s="46" t="n">
        <f aca="false">SUBTOTAL(9,AG23:AG25)</f>
        <v>0</v>
      </c>
      <c r="AH100" s="46" t="n">
        <f aca="false">SUBTOTAL(9,AH23:AH25)</f>
        <v>0</v>
      </c>
      <c r="AI100" s="46" t="n">
        <f aca="false">SUBTOTAL(9,AI23:AI25)</f>
        <v>0</v>
      </c>
      <c r="AJ100" s="46" t="n">
        <f aca="false">SUBTOTAL(9,AJ23:AJ25)</f>
        <v>0</v>
      </c>
      <c r="AK100" s="46" t="n">
        <f aca="false">SUBTOTAL(9,AK23:AK25)</f>
        <v>0</v>
      </c>
      <c r="AL100" s="70"/>
      <c r="AM100" s="70"/>
    </row>
    <row r="101" customFormat="false" ht="27.75" hidden="false" customHeight="true" outlineLevel="0" collapsed="false">
      <c r="A101" s="69"/>
      <c r="B101" s="71" t="s">
        <v>158</v>
      </c>
      <c r="C101" s="71"/>
      <c r="D101" s="71"/>
      <c r="E101" s="71"/>
      <c r="F101" s="71"/>
      <c r="G101" s="71"/>
      <c r="H101" s="71"/>
      <c r="I101" s="46" t="n">
        <f aca="false">I26</f>
        <v>663100</v>
      </c>
      <c r="J101" s="46" t="n">
        <f aca="false">J26</f>
        <v>5000</v>
      </c>
      <c r="K101" s="46" t="n">
        <f aca="false">K26</f>
        <v>0</v>
      </c>
      <c r="L101" s="46" t="n">
        <f aca="false">L26</f>
        <v>5000</v>
      </c>
      <c r="M101" s="46" t="n">
        <f aca="false">M26</f>
        <v>0</v>
      </c>
      <c r="N101" s="46" t="n">
        <f aca="false">N26</f>
        <v>0</v>
      </c>
      <c r="O101" s="46" t="n">
        <f aca="false">O26</f>
        <v>0</v>
      </c>
      <c r="P101" s="46" t="n">
        <f aca="false">P26</f>
        <v>335000</v>
      </c>
      <c r="Q101" s="46" t="n">
        <f aca="false">Q26</f>
        <v>300000</v>
      </c>
      <c r="R101" s="46" t="n">
        <f aca="false">R26</f>
        <v>35000</v>
      </c>
      <c r="S101" s="46" t="n">
        <f aca="false">S26</f>
        <v>0</v>
      </c>
      <c r="T101" s="46" t="n">
        <f aca="false">T26</f>
        <v>0</v>
      </c>
      <c r="U101" s="46" t="n">
        <f aca="false">U26</f>
        <v>0</v>
      </c>
      <c r="V101" s="46" t="n">
        <f aca="false">V26</f>
        <v>323100</v>
      </c>
      <c r="W101" s="46" t="n">
        <f aca="false">W26</f>
        <v>323100</v>
      </c>
      <c r="X101" s="46" t="n">
        <f aca="false">X26</f>
        <v>0</v>
      </c>
      <c r="Y101" s="46" t="n">
        <f aca="false">Y26</f>
        <v>0</v>
      </c>
      <c r="Z101" s="46" t="n">
        <f aca="false">Z26</f>
        <v>0</v>
      </c>
      <c r="AA101" s="46" t="n">
        <f aca="false">AA26</f>
        <v>0</v>
      </c>
      <c r="AB101" s="46" t="n">
        <f aca="false">AB26</f>
        <v>0</v>
      </c>
      <c r="AC101" s="46" t="n">
        <f aca="false">AC26</f>
        <v>0</v>
      </c>
      <c r="AD101" s="46" t="n">
        <f aca="false">AD26</f>
        <v>0</v>
      </c>
      <c r="AE101" s="46" t="n">
        <f aca="false">AE26</f>
        <v>0</v>
      </c>
      <c r="AF101" s="46" t="n">
        <f aca="false">AF26</f>
        <v>0</v>
      </c>
      <c r="AG101" s="46" t="n">
        <f aca="false">AG26</f>
        <v>0</v>
      </c>
      <c r="AH101" s="46" t="n">
        <f aca="false">AH26</f>
        <v>0</v>
      </c>
      <c r="AI101" s="46" t="n">
        <f aca="false">AI26</f>
        <v>0</v>
      </c>
      <c r="AJ101" s="46" t="n">
        <f aca="false">AJ26</f>
        <v>0</v>
      </c>
      <c r="AK101" s="46" t="n">
        <f aca="false">AK26</f>
        <v>0</v>
      </c>
      <c r="AL101" s="70"/>
      <c r="AM101" s="70"/>
    </row>
    <row r="102" customFormat="false" ht="27.75" hidden="false" customHeight="true" outlineLevel="0" collapsed="false">
      <c r="A102" s="69"/>
      <c r="B102" s="72" t="s">
        <v>169</v>
      </c>
      <c r="C102" s="72"/>
      <c r="D102" s="72"/>
      <c r="E102" s="72"/>
      <c r="F102" s="72"/>
      <c r="G102" s="72"/>
      <c r="H102" s="72"/>
      <c r="I102" s="46" t="n">
        <f aca="false">I27</f>
        <v>650000</v>
      </c>
      <c r="J102" s="46" t="n">
        <f aca="false">J27</f>
        <v>0</v>
      </c>
      <c r="K102" s="46" t="n">
        <f aca="false">K27</f>
        <v>0</v>
      </c>
      <c r="L102" s="46" t="n">
        <f aca="false">L27</f>
        <v>0</v>
      </c>
      <c r="M102" s="46" t="n">
        <f aca="false">M27</f>
        <v>0</v>
      </c>
      <c r="N102" s="46" t="n">
        <f aca="false">N27</f>
        <v>0</v>
      </c>
      <c r="O102" s="46" t="n">
        <f aca="false">O27</f>
        <v>0</v>
      </c>
      <c r="P102" s="46" t="n">
        <f aca="false">P27</f>
        <v>300000</v>
      </c>
      <c r="Q102" s="46" t="n">
        <f aca="false">Q27</f>
        <v>0</v>
      </c>
      <c r="R102" s="46" t="n">
        <f aca="false">R27</f>
        <v>300000</v>
      </c>
      <c r="S102" s="46" t="n">
        <f aca="false">S27</f>
        <v>0</v>
      </c>
      <c r="T102" s="46" t="n">
        <f aca="false">T27</f>
        <v>0</v>
      </c>
      <c r="U102" s="46" t="n">
        <f aca="false">U27</f>
        <v>0</v>
      </c>
      <c r="V102" s="46" t="n">
        <f aca="false">V27</f>
        <v>350000</v>
      </c>
      <c r="W102" s="46" t="n">
        <f aca="false">W27</f>
        <v>0</v>
      </c>
      <c r="X102" s="46" t="n">
        <f aca="false">X27</f>
        <v>350000</v>
      </c>
      <c r="Y102" s="46" t="n">
        <f aca="false">Y27</f>
        <v>0</v>
      </c>
      <c r="Z102" s="46" t="n">
        <f aca="false">Z27</f>
        <v>0</v>
      </c>
      <c r="AA102" s="46" t="n">
        <f aca="false">AA27</f>
        <v>0</v>
      </c>
      <c r="AB102" s="46" t="n">
        <f aca="false">AB27</f>
        <v>0</v>
      </c>
      <c r="AC102" s="46" t="n">
        <f aca="false">AC27</f>
        <v>0</v>
      </c>
      <c r="AD102" s="46" t="n">
        <f aca="false">AD27</f>
        <v>0</v>
      </c>
      <c r="AE102" s="46" t="n">
        <f aca="false">AE27</f>
        <v>0</v>
      </c>
      <c r="AF102" s="46" t="n">
        <f aca="false">AF27</f>
        <v>0</v>
      </c>
      <c r="AG102" s="46" t="n">
        <f aca="false">AG27</f>
        <v>0</v>
      </c>
      <c r="AH102" s="46" t="n">
        <f aca="false">AH27</f>
        <v>0</v>
      </c>
      <c r="AI102" s="46" t="n">
        <f aca="false">AI27</f>
        <v>0</v>
      </c>
      <c r="AJ102" s="46" t="n">
        <f aca="false">AJ27</f>
        <v>0</v>
      </c>
      <c r="AK102" s="46" t="n">
        <f aca="false">AK27</f>
        <v>0</v>
      </c>
      <c r="AL102" s="70"/>
      <c r="AM102" s="70"/>
    </row>
    <row r="103" customFormat="false" ht="27.75" hidden="false" customHeight="true" outlineLevel="0" collapsed="false">
      <c r="A103" s="69"/>
      <c r="B103" s="72" t="s">
        <v>181</v>
      </c>
      <c r="C103" s="72"/>
      <c r="D103" s="72"/>
      <c r="E103" s="72"/>
      <c r="F103" s="72"/>
      <c r="G103" s="72"/>
      <c r="H103" s="72"/>
      <c r="I103" s="46" t="n">
        <f aca="false">I28</f>
        <v>1661.8</v>
      </c>
      <c r="J103" s="46" t="n">
        <f aca="false">J28</f>
        <v>1661.8</v>
      </c>
      <c r="K103" s="46" t="n">
        <f aca="false">K28</f>
        <v>0</v>
      </c>
      <c r="L103" s="46" t="n">
        <f aca="false">L28</f>
        <v>1661.8</v>
      </c>
      <c r="M103" s="46" t="n">
        <f aca="false">M28</f>
        <v>0</v>
      </c>
      <c r="N103" s="46" t="n">
        <f aca="false">N28</f>
        <v>0</v>
      </c>
      <c r="O103" s="46" t="n">
        <f aca="false">O28</f>
        <v>0</v>
      </c>
      <c r="P103" s="46" t="n">
        <f aca="false">P28</f>
        <v>0</v>
      </c>
      <c r="Q103" s="46" t="n">
        <f aca="false">Q28</f>
        <v>0</v>
      </c>
      <c r="R103" s="46" t="n">
        <f aca="false">R28</f>
        <v>0</v>
      </c>
      <c r="S103" s="46" t="n">
        <f aca="false">S28</f>
        <v>0</v>
      </c>
      <c r="T103" s="46" t="n">
        <f aca="false">T28</f>
        <v>0</v>
      </c>
      <c r="U103" s="46" t="n">
        <f aca="false">U28</f>
        <v>0</v>
      </c>
      <c r="V103" s="46" t="n">
        <f aca="false">V28</f>
        <v>0</v>
      </c>
      <c r="W103" s="46" t="n">
        <f aca="false">W28</f>
        <v>0</v>
      </c>
      <c r="X103" s="46" t="n">
        <f aca="false">X28</f>
        <v>0</v>
      </c>
      <c r="Y103" s="46" t="n">
        <f aca="false">Y28</f>
        <v>0</v>
      </c>
      <c r="Z103" s="46" t="n">
        <f aca="false">Z28</f>
        <v>0</v>
      </c>
      <c r="AA103" s="46" t="n">
        <f aca="false">AA28</f>
        <v>0</v>
      </c>
      <c r="AB103" s="46" t="n">
        <f aca="false">AB28</f>
        <v>0</v>
      </c>
      <c r="AC103" s="46" t="n">
        <f aca="false">AC28</f>
        <v>0</v>
      </c>
      <c r="AD103" s="46" t="n">
        <f aca="false">AD28</f>
        <v>0</v>
      </c>
      <c r="AE103" s="46" t="n">
        <f aca="false">AE28</f>
        <v>0</v>
      </c>
      <c r="AF103" s="46" t="n">
        <f aca="false">AF28</f>
        <v>0</v>
      </c>
      <c r="AG103" s="46" t="n">
        <f aca="false">AG28</f>
        <v>0</v>
      </c>
      <c r="AH103" s="46" t="n">
        <f aca="false">AH28</f>
        <v>0</v>
      </c>
      <c r="AI103" s="46" t="n">
        <f aca="false">AI28</f>
        <v>0</v>
      </c>
      <c r="AJ103" s="46" t="n">
        <f aca="false">AJ28</f>
        <v>0</v>
      </c>
      <c r="AK103" s="46" t="n">
        <f aca="false">AK28</f>
        <v>0</v>
      </c>
      <c r="AL103" s="70"/>
      <c r="AM103" s="70"/>
    </row>
    <row r="104" customFormat="false" ht="27.75" hidden="false" customHeight="true" outlineLevel="0" collapsed="false">
      <c r="A104" s="69"/>
      <c r="B104" s="71" t="s">
        <v>193</v>
      </c>
      <c r="C104" s="71"/>
      <c r="D104" s="71"/>
      <c r="E104" s="71"/>
      <c r="F104" s="71"/>
      <c r="G104" s="71"/>
      <c r="H104" s="71"/>
      <c r="I104" s="46" t="n">
        <f aca="false">SUBTOTAL(9,I29:I39)</f>
        <v>4776475.74823</v>
      </c>
      <c r="J104" s="46" t="n">
        <f aca="false">SUBTOTAL(9,J29:J39)</f>
        <v>862438.12701</v>
      </c>
      <c r="K104" s="46" t="n">
        <f aca="false">SUBTOTAL(9,K29:K39)</f>
        <v>100000</v>
      </c>
      <c r="L104" s="46" t="n">
        <f aca="false">SUBTOTAL(9,L29:L39)</f>
        <v>743707.73242</v>
      </c>
      <c r="M104" s="46" t="n">
        <f aca="false">SUBTOTAL(9,M29:M39)</f>
        <v>585.1381</v>
      </c>
      <c r="N104" s="46" t="n">
        <f aca="false">SUBTOTAL(9,N29:N39)</f>
        <v>18145.25649</v>
      </c>
      <c r="O104" s="46" t="n">
        <f aca="false">SUBTOTAL(9,O29:O39)</f>
        <v>0</v>
      </c>
      <c r="P104" s="46" t="n">
        <f aca="false">SUBTOTAL(9,P29:P39)</f>
        <v>784025.24267</v>
      </c>
      <c r="Q104" s="46" t="n">
        <f aca="false">SUBTOTAL(9,Q29:Q39)</f>
        <v>0</v>
      </c>
      <c r="R104" s="46" t="n">
        <f aca="false">SUBTOTAL(9,R29:R39)</f>
        <v>782100.17022</v>
      </c>
      <c r="S104" s="46" t="n">
        <f aca="false">SUBTOTAL(9,S29:S39)</f>
        <v>1925.07245</v>
      </c>
      <c r="T104" s="46" t="n">
        <f aca="false">SUBTOTAL(9,T29:T39)</f>
        <v>0</v>
      </c>
      <c r="U104" s="46" t="n">
        <f aca="false">SUBTOTAL(9,U29:U39)</f>
        <v>0</v>
      </c>
      <c r="V104" s="46" t="n">
        <f aca="false">SUBTOTAL(9,V29:V39)</f>
        <v>789850.37855</v>
      </c>
      <c r="W104" s="46" t="n">
        <f aca="false">SUBTOTAL(9,W29:W39)</f>
        <v>0</v>
      </c>
      <c r="X104" s="46" t="n">
        <f aca="false">SUBTOTAL(9,X29:X39)</f>
        <v>787910.0536</v>
      </c>
      <c r="Y104" s="46" t="n">
        <f aca="false">SUBTOTAL(9,Y29:Y39)</f>
        <v>1940.32495</v>
      </c>
      <c r="Z104" s="46" t="n">
        <f aca="false">SUBTOTAL(9,Z29:Z39)</f>
        <v>0</v>
      </c>
      <c r="AA104" s="46" t="n">
        <f aca="false">SUBTOTAL(9,AA29:AA39)</f>
        <v>0</v>
      </c>
      <c r="AB104" s="46" t="n">
        <f aca="false">SUBTOTAL(9,AB29:AB39)</f>
        <v>2221412</v>
      </c>
      <c r="AC104" s="46" t="n">
        <f aca="false">SUBTOTAL(9,AC29:AC39)</f>
        <v>0</v>
      </c>
      <c r="AD104" s="46" t="n">
        <f aca="false">SUBTOTAL(9,AD29:AD39)</f>
        <v>799197.48335</v>
      </c>
      <c r="AE104" s="46" t="n">
        <f aca="false">SUBTOTAL(9,AE29:AE39)</f>
        <v>2023.662</v>
      </c>
      <c r="AF104" s="46" t="n">
        <f aca="false">SUBTOTAL(9,AF29:AF39)</f>
        <v>1420190.85465</v>
      </c>
      <c r="AG104" s="46" t="n">
        <f aca="false">SUBTOTAL(9,AG29:AG39)</f>
        <v>118750</v>
      </c>
      <c r="AH104" s="46" t="n">
        <f aca="false">SUBTOTAL(9,AH29:AH39)</f>
        <v>0</v>
      </c>
      <c r="AI104" s="46" t="n">
        <f aca="false">SUBTOTAL(9,AI29:AI39)</f>
        <v>118750</v>
      </c>
      <c r="AJ104" s="46" t="n">
        <f aca="false">SUBTOTAL(9,AJ29:AJ39)</f>
        <v>0</v>
      </c>
      <c r="AK104" s="46" t="n">
        <f aca="false">SUBTOTAL(9,AK29:AK39)</f>
        <v>0</v>
      </c>
      <c r="AL104" s="70"/>
      <c r="AM104" s="70"/>
    </row>
    <row r="105" customFormat="false" ht="27.75" hidden="false" customHeight="true" outlineLevel="0" collapsed="false">
      <c r="A105" s="69"/>
      <c r="B105" s="71" t="s">
        <v>243</v>
      </c>
      <c r="C105" s="71"/>
      <c r="D105" s="71"/>
      <c r="E105" s="71"/>
      <c r="F105" s="71"/>
      <c r="G105" s="71"/>
      <c r="H105" s="71"/>
      <c r="I105" s="46" t="n">
        <f aca="false">I40+I41+I42+I43+I44+I45+I46+I47+I48+I49+I50+I51+I52+I53+I54+I55+I56+I57+I58+I59+I60+I61+I62+I63+I64+I65+I66+I67</f>
        <v>16186395.8554229</v>
      </c>
      <c r="J105" s="46" t="n">
        <f aca="false">J40+J41+J42+J43+J44+J45+J46+J47+J48+J49+J50+J51+J52+J53+J54+J55+J56+J57+J58+J59+J60+J61+J62+J63+J64+J65+J66+J67</f>
        <v>11108302.6975529</v>
      </c>
      <c r="K105" s="46" t="n">
        <f aca="false">K40+K41+K42+K43+K44+K45+K46+K47+K48+K49+K50+K51+K52+K53+K54+K55+K56+K57+K58+K59+K60+K61+K62+K63+K64+K65+K66+K67</f>
        <v>8675219.3</v>
      </c>
      <c r="L105" s="46" t="n">
        <f aca="false">L40+L41+L42+L43+L44+L45+L46+L47+L48+L49+L50+L51+L52+L53+L54+L55+L56+L57+L58+L59+L60+L61+L62+L63+L64+L65+L66+L67</f>
        <v>2426189.34429</v>
      </c>
      <c r="M105" s="46" t="n">
        <f aca="false">M40+M41+M42+M43+M44+M45+M46+M47+M48+M49+M50+M51+M52+M53+M54+M55+M56+M57+M58+M59+M60+M61+M62+M63+M64+M65+M66+M67</f>
        <v>6894.05326285714</v>
      </c>
      <c r="N105" s="46" t="n">
        <f aca="false">N40+N41+N42+N43+N44+N45+N46+N47+N48+N49+N50+N51+N52+N53+N54+N55+N56+N57+N58+N59+N60+N61+N62+N63+N64+N65+N66+N67</f>
        <v>0</v>
      </c>
      <c r="O105" s="46" t="n">
        <f aca="false">O40+O41+O42+O43+O44+O45+O46+O47+O48+O49+O50+O51+O52+O53+O54+O55+O56+O57+O58+O59+O60+O61+O62+O63+O64+O65+O66+O67</f>
        <v>0</v>
      </c>
      <c r="P105" s="46" t="n">
        <f aca="false">P40+P41+P42+P43+P44+P45+P46+P47+P48+P49+P50+P51+P52+P53+P54+P55+P56+P57+P58+P59+P60+P61+P62+P63+P64+P65+P66+P67</f>
        <v>4062248.97088</v>
      </c>
      <c r="Q105" s="46" t="n">
        <f aca="false">Q40+Q41+Q42+Q43+Q44+Q45+Q46+Q47+Q48+Q49+Q50+Q51+Q52+Q53+Q54+Q55+Q56+Q57+Q58+Q59+Q60+Q61+Q62+Q63+Q64+Q65+Q66+Q67</f>
        <v>503055.6</v>
      </c>
      <c r="R105" s="46" t="n">
        <f aca="false">R40+R41+R42+R43+R44+R45+R46+R47+R48+R49+R50+R51+R52+R53+R54+R55+R56+R57+R58+R59+R60+R61+R62+R63+R64+R65+R66+R67</f>
        <v>3559193.37088</v>
      </c>
      <c r="S105" s="46" t="n">
        <f aca="false">S40+S41+S42+S43+S44+S45+S46+S47+S48+S49+S50+S51+S52+S53+S54+S55+S56+S57+S58+S59+S60+S61+S62+S63+S64+S65+S66+S67</f>
        <v>0</v>
      </c>
      <c r="T105" s="46" t="n">
        <f aca="false">T40+T41+T42+T43+T44+T45+T46+T47+T48+T49+T50+T51+T52+T53+T54+T55+T56+T57+T58+T59+T60+T61+T62+T63+T64+T65+T66+T67</f>
        <v>0</v>
      </c>
      <c r="U105" s="46" t="n">
        <f aca="false">U40+U41+U42+U43+U44+U45+U46+U47+U48+U49+U50+U51+U52+U53+U54+U55+U56+U57+U58+U59+U60+U61+U62+U63+U64+U65+U66+U67</f>
        <v>0</v>
      </c>
      <c r="V105" s="46" t="n">
        <f aca="false">V40+V41+V42+V43+V44+V45+V46+V47+V48+V49+V50+V51+V52+V53+V54+V55+V56+V57+V58+V59+V60+V61+V62+V63+V64+V65+V66+V67</f>
        <v>1015844.18699</v>
      </c>
      <c r="W105" s="46" t="n">
        <f aca="false">W40+W41+W42+W43+W44+W45+W46+W47+W48+W49+W50+W51+W52+W53+W54+W55+W56+W57+W58+W59+W60+W61+W62+W63+W64+W65+W66+W67</f>
        <v>234948.6</v>
      </c>
      <c r="X105" s="46" t="n">
        <f aca="false">X40+X41+X42+X43+X44+X45+X46+X47+X48+X49+X50+X51+X52+X53+X54+X55+X56+X57+X58+X59+X60+X61+X62+X63+X64+X65+X66+X67</f>
        <v>780895.58699</v>
      </c>
      <c r="Y105" s="46" t="n">
        <f aca="false">Y40+Y41+Y42+Y43+Y44+Y45+Y46+Y47+Y48+Y49+Y50+Y51+Y52+Y53+Y54+Y55+Y56+Y57+Y58+Y59+Y60+Y61+Y62+Y63+Y64+Y65+Y66+Y67</f>
        <v>0</v>
      </c>
      <c r="Z105" s="46" t="n">
        <f aca="false">Z40+Z41+Z42+Z43+Z44+Z45+Z46+Z47+Z48+Z49+Z50+Z51+Z52+Z53+Z54+Z55+Z56+Z57+Z58+Z59+Z60+Z61+Z62+Z63+Z64+Z65+Z66+Z67</f>
        <v>0</v>
      </c>
      <c r="AA105" s="46" t="n">
        <f aca="false">AA40+AA41+AA42+AA43+AA44+AA45+AA46+AA47+AA48+AA49+AA50+AA51+AA52+AA53+AA54+AA55+AA56+AA57+AA58+AA59+AA60+AA61+AA62+AA63+AA64+AA65+AA66+AA67</f>
        <v>0</v>
      </c>
      <c r="AB105" s="46" t="n">
        <f aca="false">AB40+AB41+AB42+AB43+AB44+AB45+AB46+AB47+AB48+AB49+AB50+AB51+AB52+AB53+AB54+AB55+AB56+AB57+AB58+AB59+AB60+AB61+AB62+AB63+AB64+AB65+AB66+AB67</f>
        <v>0</v>
      </c>
      <c r="AC105" s="46" t="n">
        <f aca="false">AC40+AC41+AC42+AC43+AC44+AC45+AC46+AC47+AC48+AC49+AC50+AC51+AC52+AC53+AC54+AC55+AC56+AC57+AC58+AC59+AC60+AC61+AC62+AC63+AC64+AC65+AC66+AC67</f>
        <v>0</v>
      </c>
      <c r="AD105" s="46" t="n">
        <f aca="false">AD40+AD41+AD42+AD43+AD44+AD45+AD46+AD47+AD48+AD49+AD50+AD51+AD52+AD53+AD54+AD55+AD56+AD57+AD58+AD59+AD60+AD61+AD62+AD63+AD64+AD65+AD66+AD67</f>
        <v>0</v>
      </c>
      <c r="AE105" s="46" t="n">
        <f aca="false">AE40+AE41+AE42+AE43+AE44+AE45+AE46+AE47+AE48+AE49+AE50+AE51+AE52+AE53+AE54+AE55+AE56+AE57+AE58+AE59+AE60+AE61+AE62+AE63+AE64+AE65+AE66+AE67</f>
        <v>0</v>
      </c>
      <c r="AF105" s="46" t="n">
        <f aca="false">AF40+AF41+AF42+AF43+AF44+AF45+AF46+AF47+AF48+AF49+AF50+AF51+AF52+AF53+AF54+AF55+AF56+AF57+AF58+AF59+AF60+AF61+AF62+AF63+AF64+AF65+AF66+AF67</f>
        <v>0</v>
      </c>
      <c r="AG105" s="46" t="n">
        <f aca="false">AG40+AG41+AG42+AG43+AG44+AG45+AG46+AG47+AG48+AG49+AG50+AG51+AG52+AG53+AG54+AG55+AG56+AG57+AG58+AG59+AG60+AG61+AG62+AG63+AG64+AG65+AG66+AG67</f>
        <v>0</v>
      </c>
      <c r="AH105" s="46" t="n">
        <f aca="false">AH40+AH41+AH42+AH43+AH44+AH45+AH46+AH47+AH48+AH49+AH50+AH51+AH52+AH53+AH54+AH55+AH56+AH57+AH58+AH59+AH60+AH61+AH62+AH63+AH64+AH65+AH66+AH67</f>
        <v>0</v>
      </c>
      <c r="AI105" s="46" t="n">
        <f aca="false">AI40+AI41+AI42+AI43+AI44+AI45+AI46+AI47+AI48+AI49+AI50+AI51+AI52+AI53+AI54+AI55+AI56+AI57+AI58+AI59+AI60+AI61+AI62+AI63+AI64+AI65+AI66+AI67</f>
        <v>0</v>
      </c>
      <c r="AJ105" s="46" t="n">
        <f aca="false">AJ40+AJ41+AJ42+AJ43+AJ44+AJ45+AJ46+AJ47+AJ48+AJ49+AJ50+AJ51+AJ52+AJ53+AJ54+AJ55+AJ56+AJ57+AJ58+AJ59+AJ60+AJ61+AJ62+AJ63+AJ64+AJ65+AJ66+AJ67</f>
        <v>0</v>
      </c>
      <c r="AK105" s="46" t="n">
        <f aca="false">AK40+AK41+AK42+AK43+AK44+AK45+AK46+AK47+AK48+AK49+AK50+AK51+AK52+AK53+AK54+AK55+AK56+AK57+AK58+AK59+AK60+AK61+AK62+AK63+AK64+AK65+AK66+AK67</f>
        <v>0</v>
      </c>
      <c r="AL105" s="70"/>
      <c r="AM105" s="70"/>
    </row>
    <row r="106" customFormat="false" ht="27.75" hidden="false" customHeight="true" outlineLevel="0" collapsed="false">
      <c r="A106" s="69"/>
      <c r="B106" s="71" t="s">
        <v>381</v>
      </c>
      <c r="C106" s="71"/>
      <c r="D106" s="71"/>
      <c r="E106" s="71"/>
      <c r="F106" s="71"/>
      <c r="G106" s="71"/>
      <c r="H106" s="71"/>
      <c r="I106" s="46" t="n">
        <f aca="false">SUBTOTAL(9,I68:I79)</f>
        <v>10877883.41619</v>
      </c>
      <c r="J106" s="46" t="n">
        <f aca="false">SUBTOTAL(9,J68:J79)</f>
        <v>2646856.165</v>
      </c>
      <c r="K106" s="46" t="n">
        <f aca="false">SUBTOTAL(9,K68:K79)</f>
        <v>1344846.8</v>
      </c>
      <c r="L106" s="46" t="n">
        <f aca="false">SUBTOTAL(9,L68:L79)</f>
        <v>1295688.83</v>
      </c>
      <c r="M106" s="46" t="n">
        <f aca="false">SUBTOTAL(9,M68:M79)</f>
        <v>6320.535</v>
      </c>
      <c r="N106" s="46" t="n">
        <f aca="false">SUBTOTAL(9,N68:N79)</f>
        <v>0</v>
      </c>
      <c r="O106" s="46" t="n">
        <f aca="false">SUBTOTAL(9,O68:O79)</f>
        <v>0</v>
      </c>
      <c r="P106" s="46" t="n">
        <f aca="false">SUBTOTAL(9,P68:P79)</f>
        <v>3313991.52294</v>
      </c>
      <c r="Q106" s="46" t="n">
        <f aca="false">SUBTOTAL(9,Q68:Q79)</f>
        <v>875000</v>
      </c>
      <c r="R106" s="46" t="n">
        <f aca="false">SUBTOTAL(9,R68:R79)</f>
        <v>1887092.37065</v>
      </c>
      <c r="S106" s="46" t="n">
        <f aca="false">SUBTOTAL(9,S68:S79)</f>
        <v>551899.15229</v>
      </c>
      <c r="T106" s="46" t="n">
        <f aca="false">SUBTOTAL(9,T68:T79)</f>
        <v>0</v>
      </c>
      <c r="U106" s="46" t="n">
        <f aca="false">SUBTOTAL(9,U68:U79)</f>
        <v>0</v>
      </c>
      <c r="V106" s="46" t="n">
        <f aca="false">SUBTOTAL(9,V68:V79)</f>
        <v>3121785.72825</v>
      </c>
      <c r="W106" s="46" t="n">
        <f aca="false">SUBTOTAL(9,W68:W79)</f>
        <v>1283090</v>
      </c>
      <c r="X106" s="46" t="n">
        <f aca="false">SUBTOTAL(9,X68:X79)</f>
        <v>1829245.72825</v>
      </c>
      <c r="Y106" s="46" t="n">
        <f aca="false">SUBTOTAL(9,Y68:Y79)</f>
        <v>9450</v>
      </c>
      <c r="Z106" s="46" t="n">
        <f aca="false">SUBTOTAL(9,Z68:Z79)</f>
        <v>0</v>
      </c>
      <c r="AA106" s="46" t="n">
        <f aca="false">SUBTOTAL(9,AA68:AA79)</f>
        <v>0</v>
      </c>
      <c r="AB106" s="46" t="n">
        <f aca="false">SUBTOTAL(9,AB68:AB79)</f>
        <v>1795250</v>
      </c>
      <c r="AC106" s="46" t="n">
        <f aca="false">SUBTOTAL(9,AC68:AC79)</f>
        <v>150000</v>
      </c>
      <c r="AD106" s="46" t="n">
        <f aca="false">SUBTOTAL(9,AD68:AD79)</f>
        <v>1120250</v>
      </c>
      <c r="AE106" s="46" t="n">
        <f aca="false">SUBTOTAL(9,AE68:AE79)</f>
        <v>525000</v>
      </c>
      <c r="AF106" s="46" t="n">
        <f aca="false">SUBTOTAL(9,AF68:AF79)</f>
        <v>0</v>
      </c>
      <c r="AG106" s="46" t="n">
        <f aca="false">SUBTOTAL(9,AG68:AG79)</f>
        <v>0</v>
      </c>
      <c r="AH106" s="46" t="n">
        <f aca="false">SUBTOTAL(9,AH68:AH79)</f>
        <v>0</v>
      </c>
      <c r="AI106" s="46" t="n">
        <f aca="false">SUBTOTAL(9,AI68:AI79)</f>
        <v>0</v>
      </c>
      <c r="AJ106" s="46" t="n">
        <f aca="false">SUBTOTAL(9,AJ68:AJ79)</f>
        <v>0</v>
      </c>
      <c r="AK106" s="46" t="n">
        <f aca="false">SUBTOTAL(9,AK68:AK79)</f>
        <v>0</v>
      </c>
      <c r="AL106" s="70"/>
      <c r="AM106" s="70"/>
    </row>
    <row r="107" customFormat="false" ht="27.75" hidden="false" customHeight="true" outlineLevel="0" collapsed="false">
      <c r="A107" s="69"/>
      <c r="B107" s="73" t="s">
        <v>453</v>
      </c>
      <c r="C107" s="73"/>
      <c r="D107" s="73"/>
      <c r="E107" s="73"/>
      <c r="F107" s="73"/>
      <c r="G107" s="73"/>
      <c r="H107" s="73"/>
      <c r="I107" s="46" t="n">
        <f aca="false">SUBTOTAL(9,I80:I83)</f>
        <v>263934.69228</v>
      </c>
      <c r="J107" s="46" t="n">
        <f aca="false">SUBTOTAL(9,J80:J83)</f>
        <v>21004.40393</v>
      </c>
      <c r="K107" s="46" t="n">
        <f aca="false">SUBTOTAL(9,K80:K83)</f>
        <v>0</v>
      </c>
      <c r="L107" s="46" t="n">
        <f aca="false">SUBTOTAL(9,L80:L83)</f>
        <v>21004.40393</v>
      </c>
      <c r="M107" s="46" t="n">
        <f aca="false">SUBTOTAL(9,M80:M83)</f>
        <v>0</v>
      </c>
      <c r="N107" s="46" t="n">
        <f aca="false">SUBTOTAL(9,N80:N83)</f>
        <v>0</v>
      </c>
      <c r="O107" s="46" t="n">
        <f aca="false">SUBTOTAL(9,O80:O83)</f>
        <v>0</v>
      </c>
      <c r="P107" s="46" t="n">
        <f aca="false">SUBTOTAL(9,P80:P83)</f>
        <v>52899.08695</v>
      </c>
      <c r="Q107" s="46" t="n">
        <f aca="false">SUBTOTAL(9,Q80:Q83)</f>
        <v>0</v>
      </c>
      <c r="R107" s="46" t="n">
        <f aca="false">SUBTOTAL(9,R80:R83)</f>
        <v>52899.08695</v>
      </c>
      <c r="S107" s="46" t="n">
        <f aca="false">SUBTOTAL(9,S80:S83)</f>
        <v>0</v>
      </c>
      <c r="T107" s="46" t="n">
        <f aca="false">SUBTOTAL(9,T80:T83)</f>
        <v>0</v>
      </c>
      <c r="U107" s="46" t="n">
        <f aca="false">SUBTOTAL(9,U80:U83)</f>
        <v>0</v>
      </c>
      <c r="V107" s="46" t="n">
        <f aca="false">SUBTOTAL(9,V80:V83)</f>
        <v>55031.2014</v>
      </c>
      <c r="W107" s="46" t="n">
        <f aca="false">SUBTOTAL(9,W80:W83)</f>
        <v>0</v>
      </c>
      <c r="X107" s="46" t="n">
        <f aca="false">SUBTOTAL(9,X80:X83)</f>
        <v>55031.2014</v>
      </c>
      <c r="Y107" s="46" t="n">
        <f aca="false">SUBTOTAL(9,Y80:Y83)</f>
        <v>0</v>
      </c>
      <c r="Z107" s="46" t="n">
        <f aca="false">SUBTOTAL(9,Z80:Z83)</f>
        <v>0</v>
      </c>
      <c r="AA107" s="46" t="n">
        <f aca="false">SUBTOTAL(9,AA80:AA83)</f>
        <v>0</v>
      </c>
      <c r="AB107" s="46" t="n">
        <f aca="false">SUBTOTAL(9,AB80:AB83)</f>
        <v>135000</v>
      </c>
      <c r="AC107" s="46" t="n">
        <f aca="false">SUBTOTAL(9,AC80:AC83)</f>
        <v>118800</v>
      </c>
      <c r="AD107" s="46" t="n">
        <f aca="false">SUBTOTAL(9,AD80:AD83)</f>
        <v>16200</v>
      </c>
      <c r="AE107" s="46" t="n">
        <f aca="false">SUBTOTAL(9,AE80:AE83)</f>
        <v>0</v>
      </c>
      <c r="AF107" s="46" t="n">
        <f aca="false">SUBTOTAL(9,AF80:AF83)</f>
        <v>0</v>
      </c>
      <c r="AG107" s="46" t="n">
        <f aca="false">SUBTOTAL(9,AG80:AG83)</f>
        <v>0</v>
      </c>
      <c r="AH107" s="46" t="n">
        <f aca="false">SUBTOTAL(9,AH80:AH83)</f>
        <v>0</v>
      </c>
      <c r="AI107" s="46" t="n">
        <f aca="false">SUBTOTAL(9,AI80:AI83)</f>
        <v>0</v>
      </c>
      <c r="AJ107" s="46" t="n">
        <f aca="false">SUBTOTAL(9,AJ80:AJ83)</f>
        <v>0</v>
      </c>
      <c r="AK107" s="46" t="n">
        <f aca="false">SUBTOTAL(9,AK80:AK83)</f>
        <v>0</v>
      </c>
      <c r="AL107" s="70"/>
      <c r="AM107" s="70"/>
    </row>
    <row r="108" customFormat="false" ht="27.75" hidden="false" customHeight="true" outlineLevel="0" collapsed="false">
      <c r="A108" s="69"/>
      <c r="B108" s="71" t="s">
        <v>478</v>
      </c>
      <c r="C108" s="71"/>
      <c r="D108" s="71"/>
      <c r="E108" s="71"/>
      <c r="F108" s="71"/>
      <c r="G108" s="71"/>
      <c r="H108" s="71"/>
      <c r="I108" s="46" t="n">
        <f aca="false">SUBTOTAL(9,I84:I86)</f>
        <v>89220.9</v>
      </c>
      <c r="J108" s="46" t="n">
        <f aca="false">SUBTOTAL(9,J84:J86)</f>
        <v>74320.9</v>
      </c>
      <c r="K108" s="46" t="n">
        <f aca="false">SUBTOTAL(9,K84:K86)</f>
        <v>0</v>
      </c>
      <c r="L108" s="46" t="n">
        <f aca="false">SUBTOTAL(9,L84:L86)</f>
        <v>74320.9</v>
      </c>
      <c r="M108" s="46" t="n">
        <f aca="false">SUBTOTAL(9,M84:M86)</f>
        <v>0</v>
      </c>
      <c r="N108" s="46" t="n">
        <f aca="false">SUBTOTAL(9,N84:N86)</f>
        <v>0</v>
      </c>
      <c r="O108" s="46" t="n">
        <f aca="false">SUBTOTAL(9,O84:O86)</f>
        <v>0</v>
      </c>
      <c r="P108" s="46" t="n">
        <f aca="false">SUBTOTAL(9,P84:P86)</f>
        <v>14900</v>
      </c>
      <c r="Q108" s="46" t="n">
        <f aca="false">SUBTOTAL(9,Q84:Q86)</f>
        <v>0</v>
      </c>
      <c r="R108" s="46" t="n">
        <f aca="false">SUBTOTAL(9,R84:R86)</f>
        <v>14900</v>
      </c>
      <c r="S108" s="46" t="n">
        <f aca="false">SUBTOTAL(9,S84:S86)</f>
        <v>0</v>
      </c>
      <c r="T108" s="46" t="n">
        <f aca="false">SUBTOTAL(9,T84:T86)</f>
        <v>0</v>
      </c>
      <c r="U108" s="46" t="n">
        <f aca="false">SUBTOTAL(9,U84:U86)</f>
        <v>0</v>
      </c>
      <c r="V108" s="46" t="n">
        <f aca="false">SUBTOTAL(9,V84:V86)</f>
        <v>0</v>
      </c>
      <c r="W108" s="46" t="n">
        <f aca="false">SUBTOTAL(9,W84:W86)</f>
        <v>0</v>
      </c>
      <c r="X108" s="46" t="n">
        <f aca="false">SUBTOTAL(9,X84:X86)</f>
        <v>0</v>
      </c>
      <c r="Y108" s="46" t="n">
        <f aca="false">SUBTOTAL(9,Y84:Y86)</f>
        <v>0</v>
      </c>
      <c r="Z108" s="46" t="n">
        <f aca="false">SUBTOTAL(9,Z84:Z86)</f>
        <v>0</v>
      </c>
      <c r="AA108" s="46" t="n">
        <f aca="false">SUBTOTAL(9,AA84:AA86)</f>
        <v>0</v>
      </c>
      <c r="AB108" s="46" t="n">
        <f aca="false">SUBTOTAL(9,AB84:AB86)</f>
        <v>0</v>
      </c>
      <c r="AC108" s="46" t="n">
        <f aca="false">SUBTOTAL(9,AC84:AC86)</f>
        <v>0</v>
      </c>
      <c r="AD108" s="46" t="n">
        <f aca="false">SUBTOTAL(9,AD84:AD86)</f>
        <v>0</v>
      </c>
      <c r="AE108" s="46" t="n">
        <f aca="false">SUBTOTAL(9,AE84:AE86)</f>
        <v>0</v>
      </c>
      <c r="AF108" s="46" t="n">
        <f aca="false">SUBTOTAL(9,AF84:AF86)</f>
        <v>0</v>
      </c>
      <c r="AG108" s="46" t="n">
        <f aca="false">SUBTOTAL(9,AG84:AG86)</f>
        <v>0</v>
      </c>
      <c r="AH108" s="46" t="n">
        <f aca="false">SUBTOTAL(9,AH84:AH86)</f>
        <v>0</v>
      </c>
      <c r="AI108" s="46" t="n">
        <f aca="false">SUBTOTAL(9,AI84:AI86)</f>
        <v>0</v>
      </c>
      <c r="AJ108" s="46" t="n">
        <f aca="false">SUBTOTAL(9,AJ84:AJ86)</f>
        <v>0</v>
      </c>
      <c r="AK108" s="46" t="n">
        <f aca="false">SUBTOTAL(9,AK84:AK86)</f>
        <v>0</v>
      </c>
      <c r="AL108" s="70"/>
      <c r="AM108" s="70"/>
    </row>
    <row r="109" customFormat="false" ht="27.75" hidden="false" customHeight="true" outlineLevel="0" collapsed="false">
      <c r="A109" s="69"/>
      <c r="B109" s="71" t="s">
        <v>501</v>
      </c>
      <c r="C109" s="71"/>
      <c r="D109" s="71"/>
      <c r="E109" s="71"/>
      <c r="F109" s="71"/>
      <c r="G109" s="71"/>
      <c r="H109" s="71"/>
      <c r="I109" s="46" t="n">
        <f aca="false">SUBTOTAL(9,I87:I91)</f>
        <v>3391410.84585</v>
      </c>
      <c r="J109" s="46" t="n">
        <f aca="false">SUBTOTAL(9,J87:J91)</f>
        <v>2657410.84585</v>
      </c>
      <c r="K109" s="46" t="n">
        <f aca="false">SUBTOTAL(9,K87:K91)</f>
        <v>0</v>
      </c>
      <c r="L109" s="46" t="n">
        <f aca="false">SUBTOTAL(9,L87:L91)</f>
        <v>207400.985</v>
      </c>
      <c r="M109" s="46" t="n">
        <f aca="false">SUBTOTAL(9,M87:M91)</f>
        <v>9.86085</v>
      </c>
      <c r="N109" s="46" t="n">
        <f aca="false">SUBTOTAL(9,N87:N91)</f>
        <v>0</v>
      </c>
      <c r="O109" s="46" t="n">
        <f aca="false">SUBTOTAL(9,O87:O91)</f>
        <v>2450000</v>
      </c>
      <c r="P109" s="46" t="n">
        <f aca="false">SUBTOTAL(9,P87:P91)</f>
        <v>334000</v>
      </c>
      <c r="Q109" s="46" t="n">
        <f aca="false">SUBTOTAL(9,Q87:Q91)</f>
        <v>0</v>
      </c>
      <c r="R109" s="46" t="n">
        <f aca="false">SUBTOTAL(9,R87:R91)</f>
        <v>333836</v>
      </c>
      <c r="S109" s="46" t="n">
        <f aca="false">SUBTOTAL(9,S87:S91)</f>
        <v>164</v>
      </c>
      <c r="T109" s="46" t="n">
        <f aca="false">SUBTOTAL(9,T87:T91)</f>
        <v>0</v>
      </c>
      <c r="U109" s="46" t="n">
        <f aca="false">SUBTOTAL(9,U87:U91)</f>
        <v>0</v>
      </c>
      <c r="V109" s="46" t="n">
        <f aca="false">SUBTOTAL(9,V87:V91)</f>
        <v>200000</v>
      </c>
      <c r="W109" s="46" t="n">
        <f aca="false">SUBTOTAL(9,W87:W91)</f>
        <v>0</v>
      </c>
      <c r="X109" s="46" t="n">
        <f aca="false">SUBTOTAL(9,X87:X91)</f>
        <v>199800</v>
      </c>
      <c r="Y109" s="46" t="n">
        <f aca="false">SUBTOTAL(9,Y87:Y91)</f>
        <v>200</v>
      </c>
      <c r="Z109" s="46" t="n">
        <f aca="false">SUBTOTAL(9,Z87:Z91)</f>
        <v>0</v>
      </c>
      <c r="AA109" s="46" t="n">
        <f aca="false">SUBTOTAL(9,AA87:AA91)</f>
        <v>0</v>
      </c>
      <c r="AB109" s="46" t="n">
        <f aca="false">SUBTOTAL(9,AB87:AB91)</f>
        <v>200000</v>
      </c>
      <c r="AC109" s="46" t="n">
        <f aca="false">SUBTOTAL(9,AC87:AC91)</f>
        <v>0</v>
      </c>
      <c r="AD109" s="46" t="n">
        <f aca="false">SUBTOTAL(9,AD87:AD91)</f>
        <v>199800</v>
      </c>
      <c r="AE109" s="46" t="n">
        <f aca="false">SUBTOTAL(9,AE87:AE91)</f>
        <v>200</v>
      </c>
      <c r="AF109" s="46" t="n">
        <f aca="false">SUBTOTAL(9,AF87:AF91)</f>
        <v>0</v>
      </c>
      <c r="AG109" s="46" t="n">
        <f aca="false">SUBTOTAL(9,AG87:AG91)</f>
        <v>0</v>
      </c>
      <c r="AH109" s="46" t="n">
        <f aca="false">SUBTOTAL(9,AH87:AH91)</f>
        <v>0</v>
      </c>
      <c r="AI109" s="46" t="n">
        <f aca="false">SUBTOTAL(9,AI87:AI91)</f>
        <v>0</v>
      </c>
      <c r="AJ109" s="46" t="n">
        <f aca="false">SUBTOTAL(9,AJ87:AJ91)</f>
        <v>0</v>
      </c>
      <c r="AK109" s="46" t="n">
        <f aca="false">SUBTOTAL(9,AK87:AK91)</f>
        <v>0</v>
      </c>
      <c r="AL109" s="70"/>
      <c r="AM109" s="70"/>
    </row>
    <row r="110" customFormat="false" ht="27.75" hidden="false" customHeight="true" outlineLevel="0" collapsed="false">
      <c r="A110" s="69"/>
      <c r="B110" s="71" t="s">
        <v>526</v>
      </c>
      <c r="C110" s="71"/>
      <c r="D110" s="71"/>
      <c r="E110" s="71"/>
      <c r="F110" s="71"/>
      <c r="G110" s="71"/>
      <c r="H110" s="71"/>
      <c r="I110" s="46" t="n">
        <f aca="false">I92</f>
        <v>32181.66667</v>
      </c>
      <c r="J110" s="46" t="n">
        <f aca="false">J92</f>
        <v>6939.4</v>
      </c>
      <c r="K110" s="46" t="n">
        <f aca="false">K92</f>
        <v>0</v>
      </c>
      <c r="L110" s="46" t="n">
        <f aca="false">L92</f>
        <v>6939.4</v>
      </c>
      <c r="M110" s="46" t="n">
        <f aca="false">M92</f>
        <v>0</v>
      </c>
      <c r="N110" s="46" t="n">
        <f aca="false">N92</f>
        <v>0</v>
      </c>
      <c r="O110" s="46" t="n">
        <f aca="false">O92</f>
        <v>0</v>
      </c>
      <c r="P110" s="46" t="n">
        <f aca="false">P92</f>
        <v>24343.4</v>
      </c>
      <c r="Q110" s="46" t="n">
        <f aca="false">Q92</f>
        <v>0</v>
      </c>
      <c r="R110" s="46" t="n">
        <f aca="false">R92</f>
        <v>24343.4</v>
      </c>
      <c r="S110" s="46" t="n">
        <f aca="false">S92</f>
        <v>0</v>
      </c>
      <c r="T110" s="46" t="n">
        <f aca="false">T92</f>
        <v>0</v>
      </c>
      <c r="U110" s="46" t="n">
        <f aca="false">U92</f>
        <v>0</v>
      </c>
      <c r="V110" s="46" t="n">
        <f aca="false">V92</f>
        <v>898.86667</v>
      </c>
      <c r="W110" s="46" t="n">
        <f aca="false">W92</f>
        <v>0</v>
      </c>
      <c r="X110" s="46" t="n">
        <f aca="false">X92</f>
        <v>898.86667</v>
      </c>
      <c r="Y110" s="46" t="n">
        <f aca="false">Y92</f>
        <v>0</v>
      </c>
      <c r="Z110" s="46" t="n">
        <f aca="false">Z92</f>
        <v>0</v>
      </c>
      <c r="AA110" s="46" t="n">
        <f aca="false">AA92</f>
        <v>0</v>
      </c>
      <c r="AB110" s="46" t="n">
        <f aca="false">AB92</f>
        <v>0</v>
      </c>
      <c r="AC110" s="46" t="n">
        <f aca="false">AC92</f>
        <v>0</v>
      </c>
      <c r="AD110" s="46" t="n">
        <f aca="false">AD92</f>
        <v>0</v>
      </c>
      <c r="AE110" s="46" t="n">
        <f aca="false">AE92</f>
        <v>0</v>
      </c>
      <c r="AF110" s="46" t="n">
        <f aca="false">AF92</f>
        <v>0</v>
      </c>
      <c r="AG110" s="46" t="n">
        <f aca="false">AG92</f>
        <v>0</v>
      </c>
      <c r="AH110" s="46" t="n">
        <f aca="false">AH92</f>
        <v>0</v>
      </c>
      <c r="AI110" s="46" t="n">
        <f aca="false">AI92</f>
        <v>0</v>
      </c>
      <c r="AJ110" s="46" t="n">
        <f aca="false">AJ92</f>
        <v>0</v>
      </c>
      <c r="AK110" s="46" t="n">
        <f aca="false">AK92</f>
        <v>0</v>
      </c>
      <c r="AL110" s="70"/>
      <c r="AM110" s="70"/>
    </row>
    <row r="111" customFormat="false" ht="27.75" hidden="false" customHeight="true" outlineLevel="0" collapsed="false">
      <c r="A111" s="69"/>
      <c r="B111" s="71" t="s">
        <v>533</v>
      </c>
      <c r="C111" s="71"/>
      <c r="D111" s="71"/>
      <c r="E111" s="71"/>
      <c r="F111" s="71"/>
      <c r="G111" s="71"/>
      <c r="H111" s="71"/>
      <c r="I111" s="46" t="n">
        <f aca="false">SUBTOTAL(9,I93:I96)</f>
        <v>4814306.5373</v>
      </c>
      <c r="J111" s="46" t="n">
        <f aca="false">SUBTOTAL(9,J93:J96)</f>
        <v>1316565.07104</v>
      </c>
      <c r="K111" s="46" t="n">
        <f aca="false">SUBTOTAL(9,K93:K96)</f>
        <v>879752.2</v>
      </c>
      <c r="L111" s="46" t="n">
        <f aca="false">SUBTOTAL(9,L93:L96)</f>
        <v>109418.10175</v>
      </c>
      <c r="M111" s="46" t="n">
        <f aca="false">SUBTOTAL(9,M93:M96)</f>
        <v>126801.21884</v>
      </c>
      <c r="N111" s="46" t="n">
        <f aca="false">SUBTOTAL(9,N93:N96)</f>
        <v>0</v>
      </c>
      <c r="O111" s="46" t="n">
        <f aca="false">SUBTOTAL(9,O93:O96)</f>
        <v>200593.55045</v>
      </c>
      <c r="P111" s="46" t="n">
        <f aca="false">SUBTOTAL(9,P93:P96)</f>
        <v>2288838.26964</v>
      </c>
      <c r="Q111" s="46" t="n">
        <f aca="false">SUBTOTAL(9,Q93:Q96)</f>
        <v>2035606.3</v>
      </c>
      <c r="R111" s="46" t="n">
        <f aca="false">SUBTOTAL(9,R93:R96)</f>
        <v>86717.0694</v>
      </c>
      <c r="S111" s="46" t="n">
        <f aca="false">SUBTOTAL(9,S93:S96)</f>
        <v>6457.66534</v>
      </c>
      <c r="T111" s="46" t="n">
        <f aca="false">SUBTOTAL(9,T93:T96)</f>
        <v>0</v>
      </c>
      <c r="U111" s="46" t="n">
        <f aca="false">SUBTOTAL(9,U93:U96)</f>
        <v>160057.2349</v>
      </c>
      <c r="V111" s="46" t="n">
        <f aca="false">SUBTOTAL(9,V93:V96)</f>
        <v>1208903.19662</v>
      </c>
      <c r="W111" s="46" t="n">
        <f aca="false">SUBTOTAL(9,W93:W96)</f>
        <v>1193997.7</v>
      </c>
      <c r="X111" s="46" t="n">
        <f aca="false">SUBTOTAL(9,X93:X96)</f>
        <v>13748.23762</v>
      </c>
      <c r="Y111" s="46" t="n">
        <f aca="false">SUBTOTAL(9,Y93:Y96)</f>
        <v>1157.259</v>
      </c>
      <c r="Z111" s="46" t="n">
        <f aca="false">SUBTOTAL(9,Z93:Z96)</f>
        <v>0</v>
      </c>
      <c r="AA111" s="46" t="n">
        <f aca="false">SUBTOTAL(9,AA93:AA96)</f>
        <v>0</v>
      </c>
      <c r="AB111" s="46" t="n">
        <f aca="false">SUBTOTAL(9,AB93:AB96)</f>
        <v>0</v>
      </c>
      <c r="AC111" s="46" t="n">
        <f aca="false">SUBTOTAL(9,AC93:AC96)</f>
        <v>0</v>
      </c>
      <c r="AD111" s="46" t="n">
        <f aca="false">SUBTOTAL(9,AD93:AD96)</f>
        <v>0</v>
      </c>
      <c r="AE111" s="46" t="n">
        <f aca="false">SUBTOTAL(9,AE93:AE96)</f>
        <v>0</v>
      </c>
      <c r="AF111" s="46" t="n">
        <f aca="false">SUBTOTAL(9,AF93:AF96)</f>
        <v>0</v>
      </c>
      <c r="AG111" s="46" t="n">
        <f aca="false">SUBTOTAL(9,AG93:AG96)</f>
        <v>0</v>
      </c>
      <c r="AH111" s="46" t="n">
        <f aca="false">SUBTOTAL(9,AH93:AH96)</f>
        <v>0</v>
      </c>
      <c r="AI111" s="46" t="n">
        <f aca="false">SUBTOTAL(9,AI93:AI96)</f>
        <v>0</v>
      </c>
      <c r="AJ111" s="46" t="n">
        <f aca="false">SUBTOTAL(9,AJ93:AJ96)</f>
        <v>0</v>
      </c>
      <c r="AK111" s="46" t="n">
        <f aca="false">SUBTOTAL(9,AK93:AK96)</f>
        <v>0</v>
      </c>
      <c r="AL111" s="70"/>
      <c r="AM111" s="70"/>
    </row>
    <row r="1048573" customFormat="false" ht="14.35" hidden="false" customHeight="false" outlineLevel="0" collapsed="false"/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46">
    <mergeCell ref="AU1:AX1"/>
    <mergeCell ref="AU2:AX2"/>
    <mergeCell ref="A3:AX3"/>
    <mergeCell ref="A5:A7"/>
    <mergeCell ref="B5:B7"/>
    <mergeCell ref="C5:C7"/>
    <mergeCell ref="D5:D7"/>
    <mergeCell ref="E5:F6"/>
    <mergeCell ref="G5:G7"/>
    <mergeCell ref="H5:H7"/>
    <mergeCell ref="I5:AK5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I6:I7"/>
    <mergeCell ref="J6:O6"/>
    <mergeCell ref="P6:U6"/>
    <mergeCell ref="V6:AA6"/>
    <mergeCell ref="AB6:AF6"/>
    <mergeCell ref="AG6:AK6"/>
    <mergeCell ref="A97:A111"/>
    <mergeCell ref="B97:H97"/>
    <mergeCell ref="B98:H98"/>
    <mergeCell ref="B99:H99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109:H109"/>
    <mergeCell ref="B110:H110"/>
    <mergeCell ref="B111:H11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14826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2025-02-11T13:33:20Z</dcterms:modified>
  <cp:revision>475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