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econ-043\дела в порядке программы\0_Инвестиционная программа\2020 год\05_Оптимизация и изменения\02_Проект ИП_31.03.2020\04_опубликование\"/>
    </mc:Choice>
  </mc:AlternateContent>
  <bookViews>
    <workbookView xWindow="0" yWindow="0" windowWidth="25200" windowHeight="11385" tabRatio="794"/>
  </bookViews>
  <sheets>
    <sheet name="ИП2020+" sheetId="71" r:id="rId1"/>
  </sheets>
  <definedNames>
    <definedName name="_xlnm._FilterDatabase" localSheetId="0" hidden="1">'ИП2020+'!$A$8:$T$876</definedName>
    <definedName name="_xlnm.Print_Titles" localSheetId="0">'ИП2020+'!$8:$8</definedName>
    <definedName name="_xlnm.Print_Area" localSheetId="0">'ИП2020+'!$A$1:$T$952</definedName>
  </definedNames>
  <calcPr calcId="152511"/>
</workbook>
</file>

<file path=xl/calcChain.xml><?xml version="1.0" encoding="utf-8"?>
<calcChain xmlns="http://schemas.openxmlformats.org/spreadsheetml/2006/main">
  <c r="D300" i="71" l="1"/>
  <c r="D292" i="71"/>
  <c r="D441" i="71"/>
  <c r="D406" i="71"/>
  <c r="D90" i="71" l="1"/>
  <c r="D363" i="71" l="1"/>
  <c r="D98" i="71"/>
  <c r="G42" i="71" l="1"/>
  <c r="D907" i="71" l="1"/>
  <c r="E858" i="71"/>
  <c r="D857" i="71"/>
  <c r="D787" i="71"/>
  <c r="D758" i="71"/>
  <c r="D757" i="71"/>
  <c r="D433" i="71"/>
  <c r="E309" i="71"/>
  <c r="F309" i="71"/>
  <c r="G309" i="71"/>
  <c r="H309" i="71"/>
  <c r="E308" i="71"/>
  <c r="F308" i="71"/>
  <c r="G308" i="71"/>
  <c r="H308" i="71"/>
  <c r="E307" i="71"/>
  <c r="F307" i="71"/>
  <c r="G307" i="71"/>
  <c r="H307" i="71"/>
  <c r="F306" i="71"/>
  <c r="G306" i="71"/>
  <c r="H306" i="71"/>
  <c r="E305" i="71"/>
  <c r="F305" i="71"/>
  <c r="G305" i="71"/>
  <c r="H305" i="71"/>
  <c r="D308" i="71"/>
  <c r="D307" i="71"/>
  <c r="D305" i="71"/>
  <c r="D283" i="71"/>
  <c r="D229" i="71"/>
  <c r="D199" i="71"/>
  <c r="H42" i="71"/>
  <c r="D43" i="71"/>
  <c r="E43" i="71"/>
  <c r="F43" i="71"/>
  <c r="G43" i="71"/>
  <c r="H43" i="71"/>
  <c r="D44" i="71"/>
  <c r="E44" i="71"/>
  <c r="F44" i="71"/>
  <c r="G44" i="71"/>
  <c r="H44" i="71"/>
  <c r="E41" i="71"/>
  <c r="F41" i="71"/>
  <c r="G41" i="71"/>
  <c r="H41" i="71"/>
  <c r="D41" i="71"/>
  <c r="E12" i="71" l="1"/>
  <c r="F12" i="71"/>
  <c r="G12" i="71"/>
  <c r="H12" i="71"/>
  <c r="D13" i="71"/>
  <c r="E13" i="71"/>
  <c r="F13" i="71"/>
  <c r="G13" i="71"/>
  <c r="H13" i="71"/>
  <c r="D14" i="71"/>
  <c r="E14" i="71"/>
  <c r="F14" i="71"/>
  <c r="G14" i="71"/>
  <c r="H14" i="71"/>
  <c r="E11" i="71"/>
  <c r="F11" i="71"/>
  <c r="G11" i="71"/>
  <c r="H11" i="71"/>
  <c r="D11" i="71"/>
  <c r="E170" i="71" l="1"/>
  <c r="E42" i="71" s="1"/>
  <c r="C172" i="71"/>
  <c r="C171" i="71"/>
  <c r="C169" i="71"/>
  <c r="H168" i="71"/>
  <c r="G168" i="71"/>
  <c r="F168" i="71"/>
  <c r="E168" i="71"/>
  <c r="D168" i="71"/>
  <c r="E363" i="71"/>
  <c r="E306" i="71" s="1"/>
  <c r="D379" i="71"/>
  <c r="D371" i="71"/>
  <c r="C170" i="71" l="1"/>
  <c r="C168" i="71" s="1"/>
  <c r="C381" i="71"/>
  <c r="C380" i="71"/>
  <c r="C379" i="71"/>
  <c r="C378" i="71"/>
  <c r="H377" i="71"/>
  <c r="G377" i="71"/>
  <c r="F377" i="71"/>
  <c r="E377" i="71"/>
  <c r="D377" i="71"/>
  <c r="C373" i="71"/>
  <c r="C372" i="71"/>
  <c r="C371" i="71"/>
  <c r="C370" i="71"/>
  <c r="H369" i="71"/>
  <c r="G369" i="71"/>
  <c r="F369" i="71"/>
  <c r="E369" i="71"/>
  <c r="D369" i="71"/>
  <c r="C377" i="71" l="1"/>
  <c r="C369" i="71"/>
  <c r="D450" i="71" l="1"/>
  <c r="D347" i="71" l="1"/>
  <c r="D355" i="71" l="1"/>
  <c r="D194" i="71" l="1"/>
  <c r="C194" i="71" s="1"/>
  <c r="C196" i="71"/>
  <c r="C195" i="71"/>
  <c r="C193" i="71"/>
  <c r="H192" i="71"/>
  <c r="G192" i="71"/>
  <c r="F192" i="71"/>
  <c r="E192" i="71"/>
  <c r="D192" i="71" l="1"/>
  <c r="C192" i="71" s="1"/>
  <c r="E720" i="71" l="1"/>
  <c r="D720" i="71" l="1"/>
  <c r="E752" i="71" l="1"/>
  <c r="E639" i="71"/>
  <c r="E631" i="71"/>
  <c r="E623" i="71"/>
  <c r="E615" i="71"/>
  <c r="E551" i="71" l="1"/>
  <c r="F551" i="71"/>
  <c r="G551" i="71"/>
  <c r="H551" i="71"/>
  <c r="E552" i="71"/>
  <c r="F552" i="71"/>
  <c r="G552" i="71"/>
  <c r="H552" i="71"/>
  <c r="E553" i="71"/>
  <c r="F553" i="71"/>
  <c r="G553" i="71"/>
  <c r="H553" i="71"/>
  <c r="E554" i="71"/>
  <c r="F554" i="71"/>
  <c r="G554" i="71"/>
  <c r="H554" i="71"/>
  <c r="D553" i="71"/>
  <c r="D554" i="71"/>
  <c r="D752" i="71"/>
  <c r="C752" i="71" s="1"/>
  <c r="C754" i="71"/>
  <c r="C753" i="71"/>
  <c r="C751" i="71"/>
  <c r="H750" i="71"/>
  <c r="G750" i="71"/>
  <c r="F750" i="71"/>
  <c r="E750" i="71"/>
  <c r="D744" i="71"/>
  <c r="C744" i="71" s="1"/>
  <c r="C746" i="71"/>
  <c r="C745" i="71"/>
  <c r="C743" i="71"/>
  <c r="H742" i="71"/>
  <c r="G742" i="71"/>
  <c r="F742" i="71"/>
  <c r="E742" i="71"/>
  <c r="D750" i="71" l="1"/>
  <c r="C750" i="71" s="1"/>
  <c r="D742" i="71"/>
  <c r="C742" i="71" s="1"/>
  <c r="D680" i="71"/>
  <c r="C682" i="71" l="1"/>
  <c r="C681" i="71"/>
  <c r="C680" i="71"/>
  <c r="C679" i="71"/>
  <c r="H678" i="71"/>
  <c r="G678" i="71"/>
  <c r="F678" i="71"/>
  <c r="E678" i="71"/>
  <c r="D678" i="71"/>
  <c r="D640" i="71"/>
  <c r="D632" i="71"/>
  <c r="D624" i="71"/>
  <c r="C678" i="71" l="1"/>
  <c r="D616" i="71"/>
  <c r="D584" i="71"/>
  <c r="D576" i="71"/>
  <c r="D552" i="71" l="1"/>
  <c r="D428" i="71"/>
  <c r="C430" i="71"/>
  <c r="C429" i="71"/>
  <c r="C427" i="71"/>
  <c r="H426" i="71"/>
  <c r="G426" i="71"/>
  <c r="F426" i="71"/>
  <c r="E426" i="71"/>
  <c r="F229" i="71"/>
  <c r="G229" i="71"/>
  <c r="H229" i="71"/>
  <c r="E230" i="71"/>
  <c r="F230" i="71"/>
  <c r="G230" i="71"/>
  <c r="H230" i="71"/>
  <c r="E231" i="71"/>
  <c r="F231" i="71"/>
  <c r="G231" i="71"/>
  <c r="H231" i="71"/>
  <c r="E232" i="71"/>
  <c r="F232" i="71"/>
  <c r="G232" i="71"/>
  <c r="H232" i="71"/>
  <c r="D231" i="71"/>
  <c r="D232" i="71"/>
  <c r="D238" i="71"/>
  <c r="D230" i="71" s="1"/>
  <c r="D278" i="71"/>
  <c r="C278" i="71" s="1"/>
  <c r="C280" i="71"/>
  <c r="C279" i="71"/>
  <c r="C277" i="71"/>
  <c r="H276" i="71"/>
  <c r="G276" i="71"/>
  <c r="F276" i="71"/>
  <c r="E276" i="71"/>
  <c r="D186" i="71"/>
  <c r="C188" i="71"/>
  <c r="C187" i="71"/>
  <c r="C185" i="71"/>
  <c r="H184" i="71"/>
  <c r="G184" i="71"/>
  <c r="F184" i="71"/>
  <c r="E184" i="71"/>
  <c r="C186" i="71" l="1"/>
  <c r="D42" i="71"/>
  <c r="D426" i="71"/>
  <c r="C426" i="71" s="1"/>
  <c r="D306" i="71"/>
  <c r="C428" i="71"/>
  <c r="D276" i="71"/>
  <c r="C276" i="71" s="1"/>
  <c r="D184" i="71"/>
  <c r="C184" i="71" s="1"/>
  <c r="D36" i="71"/>
  <c r="C38" i="71"/>
  <c r="C37" i="71"/>
  <c r="C35" i="71"/>
  <c r="H34" i="71"/>
  <c r="G34" i="71"/>
  <c r="F34" i="71"/>
  <c r="E34" i="71"/>
  <c r="C642" i="71"/>
  <c r="C641" i="71"/>
  <c r="C640" i="71"/>
  <c r="D639" i="71"/>
  <c r="C639" i="71" s="1"/>
  <c r="H638" i="71"/>
  <c r="G638" i="71"/>
  <c r="F638" i="71"/>
  <c r="E638" i="71"/>
  <c r="C634" i="71"/>
  <c r="C633" i="71"/>
  <c r="C632" i="71"/>
  <c r="D631" i="71"/>
  <c r="D630" i="71" s="1"/>
  <c r="C631" i="71"/>
  <c r="H630" i="71"/>
  <c r="G630" i="71"/>
  <c r="F630" i="71"/>
  <c r="E630" i="71"/>
  <c r="C626" i="71"/>
  <c r="C625" i="71"/>
  <c r="C624" i="71"/>
  <c r="D623" i="71"/>
  <c r="D622" i="71" s="1"/>
  <c r="C623" i="71"/>
  <c r="H622" i="71"/>
  <c r="G622" i="71"/>
  <c r="F622" i="71"/>
  <c r="E622" i="71"/>
  <c r="D34" i="71" l="1"/>
  <c r="C34" i="71" s="1"/>
  <c r="D12" i="71"/>
  <c r="D638" i="71"/>
  <c r="C638" i="71" s="1"/>
  <c r="C622" i="71"/>
  <c r="C36" i="71"/>
  <c r="C630" i="71"/>
  <c r="D615" i="71"/>
  <c r="C618" i="71" l="1"/>
  <c r="C617" i="71"/>
  <c r="C616" i="71"/>
  <c r="C615" i="71"/>
  <c r="H614" i="71"/>
  <c r="G614" i="71"/>
  <c r="F614" i="71"/>
  <c r="E614" i="71"/>
  <c r="D614" i="71"/>
  <c r="C614" i="71" l="1"/>
  <c r="D583" i="71"/>
  <c r="D551" i="71" s="1"/>
  <c r="C586" i="71"/>
  <c r="C585" i="71"/>
  <c r="C584" i="71"/>
  <c r="C583" i="71"/>
  <c r="H582" i="71"/>
  <c r="G582" i="71"/>
  <c r="F582" i="71"/>
  <c r="E582" i="71"/>
  <c r="D582" i="71" l="1"/>
  <c r="C582" i="71" s="1"/>
  <c r="D942" i="71"/>
  <c r="D934" i="71" s="1"/>
  <c r="D941" i="71"/>
  <c r="C941" i="71" s="1"/>
  <c r="E932" i="71"/>
  <c r="F932" i="71"/>
  <c r="G932" i="71"/>
  <c r="H932" i="71"/>
  <c r="E933" i="71"/>
  <c r="F933" i="71"/>
  <c r="G933" i="71"/>
  <c r="H933" i="71"/>
  <c r="E934" i="71"/>
  <c r="F934" i="71"/>
  <c r="G934" i="71"/>
  <c r="H934" i="71"/>
  <c r="E935" i="71"/>
  <c r="F935" i="71"/>
  <c r="G935" i="71"/>
  <c r="H935" i="71"/>
  <c r="D935" i="71"/>
  <c r="D932" i="71"/>
  <c r="E939" i="71"/>
  <c r="F939" i="71"/>
  <c r="G939" i="71"/>
  <c r="H939" i="71"/>
  <c r="C940" i="71"/>
  <c r="C943" i="71"/>
  <c r="D933" i="71" l="1"/>
  <c r="D939" i="71"/>
  <c r="C939" i="71" s="1"/>
  <c r="C942" i="71"/>
  <c r="D927" i="71"/>
  <c r="C927" i="71" s="1"/>
  <c r="D918" i="71"/>
  <c r="E907" i="71"/>
  <c r="F907" i="71"/>
  <c r="G907" i="71"/>
  <c r="H907" i="71"/>
  <c r="E908" i="71"/>
  <c r="F908" i="71"/>
  <c r="G908" i="71"/>
  <c r="H908" i="71"/>
  <c r="E909" i="71"/>
  <c r="F909" i="71"/>
  <c r="G909" i="71"/>
  <c r="H909" i="71"/>
  <c r="E910" i="71"/>
  <c r="F910" i="71"/>
  <c r="G910" i="71"/>
  <c r="H910" i="71"/>
  <c r="E911" i="71"/>
  <c r="F911" i="71"/>
  <c r="G911" i="71"/>
  <c r="H911" i="71"/>
  <c r="D908" i="71"/>
  <c r="D910" i="71"/>
  <c r="D911" i="71"/>
  <c r="E924" i="71"/>
  <c r="F924" i="71"/>
  <c r="G924" i="71"/>
  <c r="H924" i="71"/>
  <c r="C925" i="71"/>
  <c r="C926" i="71"/>
  <c r="C928" i="71"/>
  <c r="C929" i="71"/>
  <c r="D924" i="71" l="1"/>
  <c r="D909" i="71"/>
  <c r="C909" i="71" s="1"/>
  <c r="C924" i="71"/>
  <c r="E948" i="71"/>
  <c r="F948" i="71"/>
  <c r="G948" i="71"/>
  <c r="H948" i="71"/>
  <c r="C907" i="71"/>
  <c r="E915" i="71"/>
  <c r="F915" i="71"/>
  <c r="G915" i="71"/>
  <c r="H915" i="71"/>
  <c r="D915" i="71"/>
  <c r="D900" i="71"/>
  <c r="C916" i="71"/>
  <c r="C917" i="71"/>
  <c r="C918" i="71"/>
  <c r="C919" i="71"/>
  <c r="C920" i="71"/>
  <c r="C901" i="71"/>
  <c r="D948" i="71" l="1"/>
  <c r="C948" i="71" s="1"/>
  <c r="C915" i="71"/>
  <c r="F906" i="71" l="1"/>
  <c r="E906" i="71"/>
  <c r="G906" i="71"/>
  <c r="H906" i="71"/>
  <c r="D906" i="71"/>
  <c r="C911" i="71"/>
  <c r="C910" i="71"/>
  <c r="C908" i="71"/>
  <c r="E787" i="71"/>
  <c r="F787" i="71"/>
  <c r="G787" i="71"/>
  <c r="H787" i="71"/>
  <c r="E788" i="71"/>
  <c r="F788" i="71"/>
  <c r="G788" i="71"/>
  <c r="H788" i="71"/>
  <c r="E789" i="71"/>
  <c r="F789" i="71"/>
  <c r="G789" i="71"/>
  <c r="H789" i="71"/>
  <c r="E790" i="71"/>
  <c r="F790" i="71"/>
  <c r="G790" i="71"/>
  <c r="H790" i="71"/>
  <c r="D790" i="71"/>
  <c r="C852" i="71"/>
  <c r="C854" i="71"/>
  <c r="C853" i="71"/>
  <c r="C851" i="71"/>
  <c r="H850" i="71"/>
  <c r="G850" i="71"/>
  <c r="F850" i="71"/>
  <c r="E850" i="71"/>
  <c r="D850" i="71"/>
  <c r="C844" i="71"/>
  <c r="D842" i="71"/>
  <c r="C846" i="71"/>
  <c r="C845" i="71"/>
  <c r="C843" i="71"/>
  <c r="H842" i="71"/>
  <c r="G842" i="71"/>
  <c r="F842" i="71"/>
  <c r="E842" i="71"/>
  <c r="C906" i="71" l="1"/>
  <c r="C850" i="71"/>
  <c r="F786" i="71"/>
  <c r="E786" i="71"/>
  <c r="C842" i="71"/>
  <c r="D797" i="71" l="1"/>
  <c r="D789" i="71" s="1"/>
  <c r="D796" i="71"/>
  <c r="D788" i="71" s="1"/>
  <c r="C788" i="71" l="1"/>
  <c r="D786" i="71"/>
  <c r="D759" i="71"/>
  <c r="E757" i="71" l="1"/>
  <c r="F757" i="71"/>
  <c r="G757" i="71"/>
  <c r="H757" i="71"/>
  <c r="E758" i="71"/>
  <c r="F758" i="71"/>
  <c r="G758" i="71"/>
  <c r="H758" i="71"/>
  <c r="E759" i="71"/>
  <c r="F759" i="71"/>
  <c r="G759" i="71"/>
  <c r="H759" i="71"/>
  <c r="E760" i="71"/>
  <c r="F760" i="71"/>
  <c r="G760" i="71"/>
  <c r="H760" i="71"/>
  <c r="D760" i="71"/>
  <c r="C784" i="71"/>
  <c r="C783" i="71"/>
  <c r="C782" i="71"/>
  <c r="C781" i="71"/>
  <c r="H780" i="71"/>
  <c r="G780" i="71"/>
  <c r="F780" i="71"/>
  <c r="E780" i="71"/>
  <c r="D780" i="71"/>
  <c r="D756" i="71" l="1"/>
  <c r="C780" i="71"/>
  <c r="C422" i="71"/>
  <c r="C421" i="71"/>
  <c r="C420" i="71"/>
  <c r="C419" i="71"/>
  <c r="H418" i="71"/>
  <c r="G418" i="71"/>
  <c r="F418" i="71"/>
  <c r="E418" i="71"/>
  <c r="D418" i="71"/>
  <c r="C418" i="71" l="1"/>
  <c r="E433" i="71" l="1"/>
  <c r="F433" i="71"/>
  <c r="G433" i="71"/>
  <c r="H433" i="71"/>
  <c r="F434" i="71"/>
  <c r="G434" i="71"/>
  <c r="H434" i="71"/>
  <c r="E435" i="71"/>
  <c r="F435" i="71"/>
  <c r="G435" i="71"/>
  <c r="H435" i="71"/>
  <c r="E436" i="71"/>
  <c r="F436" i="71"/>
  <c r="G436" i="71"/>
  <c r="H436" i="71"/>
  <c r="D434" i="71"/>
  <c r="D435" i="71"/>
  <c r="D436" i="71"/>
  <c r="F864" i="71" l="1"/>
  <c r="D826" i="71"/>
  <c r="E826" i="71"/>
  <c r="F826" i="71"/>
  <c r="D818" i="71"/>
  <c r="E818" i="71"/>
  <c r="F818" i="71"/>
  <c r="D810" i="71"/>
  <c r="E810" i="71"/>
  <c r="F810" i="71"/>
  <c r="D802" i="71"/>
  <c r="E802" i="71"/>
  <c r="F802" i="71"/>
  <c r="D794" i="71"/>
  <c r="E794" i="71"/>
  <c r="F794" i="71"/>
  <c r="E772" i="71"/>
  <c r="F772" i="71"/>
  <c r="E764" i="71"/>
  <c r="F764" i="71"/>
  <c r="E734" i="71"/>
  <c r="F734" i="71"/>
  <c r="F726" i="71"/>
  <c r="F718" i="71"/>
  <c r="F710" i="71"/>
  <c r="E710" i="71"/>
  <c r="D710" i="71"/>
  <c r="F702" i="71"/>
  <c r="E702" i="71"/>
  <c r="D702" i="71"/>
  <c r="F694" i="71"/>
  <c r="E694" i="71"/>
  <c r="D694" i="71"/>
  <c r="F686" i="71"/>
  <c r="E686" i="71"/>
  <c r="D686" i="71"/>
  <c r="F670" i="71"/>
  <c r="E670" i="71"/>
  <c r="D670" i="71"/>
  <c r="F662" i="71"/>
  <c r="E662" i="71"/>
  <c r="D662" i="71"/>
  <c r="F654" i="71"/>
  <c r="E654" i="71"/>
  <c r="D654" i="71"/>
  <c r="F646" i="71"/>
  <c r="E646" i="71"/>
  <c r="D646" i="71"/>
  <c r="F606" i="71"/>
  <c r="E606" i="71"/>
  <c r="D606" i="71"/>
  <c r="F598" i="71"/>
  <c r="E598" i="71"/>
  <c r="D598" i="71"/>
  <c r="D590" i="71"/>
  <c r="E590" i="71"/>
  <c r="F590" i="71"/>
  <c r="E574" i="71"/>
  <c r="F574" i="71"/>
  <c r="E566" i="71"/>
  <c r="F566" i="71"/>
  <c r="D558" i="71"/>
  <c r="E558" i="71"/>
  <c r="F558" i="71"/>
  <c r="D544" i="71"/>
  <c r="E544" i="71"/>
  <c r="F544" i="71"/>
  <c r="D536" i="71"/>
  <c r="E536" i="71"/>
  <c r="F536" i="71"/>
  <c r="D528" i="71"/>
  <c r="E528" i="71"/>
  <c r="F528" i="71"/>
  <c r="D520" i="71"/>
  <c r="E520" i="71"/>
  <c r="F520" i="71"/>
  <c r="E512" i="71"/>
  <c r="F512" i="71"/>
  <c r="D496" i="71"/>
  <c r="E496" i="71"/>
  <c r="F496" i="71"/>
  <c r="D488" i="71"/>
  <c r="E488" i="71"/>
  <c r="F488" i="71"/>
  <c r="D480" i="71"/>
  <c r="E480" i="71"/>
  <c r="F480" i="71"/>
  <c r="F472" i="71"/>
  <c r="D464" i="71"/>
  <c r="E464" i="71"/>
  <c r="F464" i="71"/>
  <c r="F456" i="71"/>
  <c r="F448" i="71"/>
  <c r="E440" i="71"/>
  <c r="F440" i="71"/>
  <c r="F410" i="71"/>
  <c r="E393" i="71"/>
  <c r="F393" i="71"/>
  <c r="E353" i="71"/>
  <c r="F353" i="71"/>
  <c r="E337" i="71"/>
  <c r="F337" i="71"/>
  <c r="E329" i="71"/>
  <c r="F329" i="71"/>
  <c r="E321" i="71"/>
  <c r="F321" i="71"/>
  <c r="E313" i="71"/>
  <c r="F313" i="71"/>
  <c r="F298" i="71"/>
  <c r="E290" i="71"/>
  <c r="F290" i="71"/>
  <c r="E252" i="71"/>
  <c r="F252" i="71"/>
  <c r="F244" i="71"/>
  <c r="E236" i="71"/>
  <c r="F236" i="71"/>
  <c r="E222" i="71"/>
  <c r="F222" i="71"/>
  <c r="F214" i="71"/>
  <c r="E206" i="71"/>
  <c r="F206" i="71"/>
  <c r="E96" i="71"/>
  <c r="F96" i="71"/>
  <c r="F88" i="71"/>
  <c r="F80" i="71"/>
  <c r="E72" i="71"/>
  <c r="F72" i="71"/>
  <c r="E64" i="71"/>
  <c r="E56" i="71"/>
  <c r="E48" i="71"/>
  <c r="E26" i="71"/>
  <c r="F26" i="71"/>
  <c r="E18" i="71"/>
  <c r="F18" i="71"/>
  <c r="D504" i="71"/>
  <c r="E504" i="71"/>
  <c r="F504" i="71"/>
  <c r="E104" i="71"/>
  <c r="F104" i="71"/>
  <c r="E112" i="71"/>
  <c r="F112" i="71"/>
  <c r="E120" i="71"/>
  <c r="F120" i="71"/>
  <c r="E152" i="71"/>
  <c r="F152" i="71"/>
  <c r="E136" i="71"/>
  <c r="F128" i="71"/>
  <c r="C153" i="71" l="1"/>
  <c r="C154" i="71"/>
  <c r="C155" i="71"/>
  <c r="C156" i="71"/>
  <c r="D401" i="71" l="1"/>
  <c r="E893" i="71" l="1"/>
  <c r="F893" i="71"/>
  <c r="G893" i="71"/>
  <c r="H893" i="71"/>
  <c r="E894" i="71"/>
  <c r="F894" i="71"/>
  <c r="G894" i="71"/>
  <c r="H894" i="71"/>
  <c r="E895" i="71"/>
  <c r="F895" i="71"/>
  <c r="G895" i="71"/>
  <c r="H895" i="71"/>
  <c r="E896" i="71"/>
  <c r="F896" i="71"/>
  <c r="G896" i="71"/>
  <c r="H896" i="71"/>
  <c r="D894" i="71"/>
  <c r="D895" i="71"/>
  <c r="D896" i="71"/>
  <c r="D893" i="71"/>
  <c r="E879" i="71"/>
  <c r="F879" i="71"/>
  <c r="G879" i="71"/>
  <c r="H879" i="71"/>
  <c r="E880" i="71"/>
  <c r="F880" i="71"/>
  <c r="G880" i="71"/>
  <c r="H880" i="71"/>
  <c r="E881" i="71"/>
  <c r="F881" i="71"/>
  <c r="G881" i="71"/>
  <c r="H881" i="71"/>
  <c r="E882" i="71"/>
  <c r="F882" i="71"/>
  <c r="G882" i="71"/>
  <c r="H882" i="71"/>
  <c r="D880" i="71"/>
  <c r="D881" i="71"/>
  <c r="D882" i="71"/>
  <c r="D879" i="71"/>
  <c r="E951" i="71"/>
  <c r="F951" i="71"/>
  <c r="G951" i="71"/>
  <c r="H951" i="71"/>
  <c r="D309" i="71"/>
  <c r="D951" i="71" l="1"/>
  <c r="C951" i="71" s="1"/>
  <c r="D304" i="71"/>
  <c r="C308" i="71"/>
  <c r="C904" i="71"/>
  <c r="C903" i="71"/>
  <c r="C902" i="71"/>
  <c r="H900" i="71"/>
  <c r="G900" i="71"/>
  <c r="F900" i="71"/>
  <c r="E900" i="71"/>
  <c r="F886" i="71"/>
  <c r="C890" i="71"/>
  <c r="C889" i="71"/>
  <c r="C888" i="71"/>
  <c r="C887" i="71"/>
  <c r="H886" i="71"/>
  <c r="G886" i="71"/>
  <c r="E886" i="71"/>
  <c r="D886" i="71"/>
  <c r="C272" i="71"/>
  <c r="C271" i="71"/>
  <c r="C270" i="71"/>
  <c r="C269" i="71"/>
  <c r="H268" i="71"/>
  <c r="G268" i="71"/>
  <c r="F268" i="71"/>
  <c r="E268" i="71"/>
  <c r="D268" i="71"/>
  <c r="E260" i="71"/>
  <c r="F260" i="71"/>
  <c r="G260" i="71"/>
  <c r="C264" i="71"/>
  <c r="C263" i="71"/>
  <c r="C262" i="71"/>
  <c r="C261" i="71"/>
  <c r="H260" i="71"/>
  <c r="D260" i="71"/>
  <c r="C389" i="71"/>
  <c r="C388" i="71"/>
  <c r="C387" i="71"/>
  <c r="C386" i="71"/>
  <c r="H385" i="71"/>
  <c r="G385" i="71"/>
  <c r="F385" i="71"/>
  <c r="E385" i="71"/>
  <c r="D385" i="71"/>
  <c r="C900" i="71" l="1"/>
  <c r="C385" i="71"/>
  <c r="C882" i="71"/>
  <c r="H892" i="71"/>
  <c r="E892" i="71"/>
  <c r="F892" i="71"/>
  <c r="G892" i="71"/>
  <c r="C896" i="71"/>
  <c r="C268" i="71"/>
  <c r="D892" i="71"/>
  <c r="C895" i="71"/>
  <c r="C894" i="71"/>
  <c r="C893" i="71"/>
  <c r="C881" i="71"/>
  <c r="C886" i="71"/>
  <c r="C260" i="71"/>
  <c r="E726" i="71"/>
  <c r="C180" i="71"/>
  <c r="C179" i="71"/>
  <c r="C178" i="71"/>
  <c r="C177" i="71"/>
  <c r="H176" i="71"/>
  <c r="G176" i="71"/>
  <c r="F176" i="71"/>
  <c r="E176" i="71"/>
  <c r="D176" i="71"/>
  <c r="D160" i="71"/>
  <c r="C892" i="71" l="1"/>
  <c r="E40" i="71"/>
  <c r="C176" i="71"/>
  <c r="C164" i="71"/>
  <c r="C163" i="71"/>
  <c r="C162" i="71"/>
  <c r="C161" i="71"/>
  <c r="H160" i="71"/>
  <c r="G160" i="71"/>
  <c r="F160" i="71"/>
  <c r="E160" i="71"/>
  <c r="C160" i="71" l="1"/>
  <c r="E144" i="71" l="1"/>
  <c r="F144" i="71"/>
  <c r="G144" i="71"/>
  <c r="H144" i="71"/>
  <c r="D200" i="71" l="1"/>
  <c r="E283" i="71" l="1"/>
  <c r="F283" i="71"/>
  <c r="G283" i="71"/>
  <c r="H283" i="71"/>
  <c r="E284" i="71"/>
  <c r="F284" i="71"/>
  <c r="G284" i="71"/>
  <c r="H284" i="71"/>
  <c r="E285" i="71"/>
  <c r="F285" i="71"/>
  <c r="G285" i="71"/>
  <c r="H285" i="71"/>
  <c r="E286" i="71"/>
  <c r="F286" i="71"/>
  <c r="G286" i="71"/>
  <c r="H286" i="71"/>
  <c r="D284" i="71"/>
  <c r="D285" i="71"/>
  <c r="D286" i="71"/>
  <c r="C873" i="71"/>
  <c r="C874" i="71"/>
  <c r="C875" i="71"/>
  <c r="C876" i="71"/>
  <c r="C865" i="71"/>
  <c r="C866" i="71"/>
  <c r="C867" i="71"/>
  <c r="C868" i="71"/>
  <c r="C835" i="71"/>
  <c r="C836" i="71"/>
  <c r="C837" i="71"/>
  <c r="C838" i="71"/>
  <c r="C830" i="71"/>
  <c r="C827" i="71"/>
  <c r="C828" i="71"/>
  <c r="C829" i="71"/>
  <c r="C819" i="71"/>
  <c r="C820" i="71"/>
  <c r="C821" i="71"/>
  <c r="C822" i="71"/>
  <c r="C811" i="71"/>
  <c r="C812" i="71"/>
  <c r="C813" i="71"/>
  <c r="C814" i="71"/>
  <c r="C803" i="71"/>
  <c r="C804" i="71"/>
  <c r="C805" i="71"/>
  <c r="C806" i="71"/>
  <c r="C795" i="71"/>
  <c r="C796" i="71"/>
  <c r="C797" i="71"/>
  <c r="C798" i="71"/>
  <c r="C773" i="71"/>
  <c r="C774" i="71"/>
  <c r="C775" i="71"/>
  <c r="C776" i="71"/>
  <c r="C765" i="71"/>
  <c r="C766" i="71"/>
  <c r="C767" i="71"/>
  <c r="C768" i="71"/>
  <c r="C735" i="71"/>
  <c r="C736" i="71"/>
  <c r="C737" i="71"/>
  <c r="C738" i="71"/>
  <c r="C727" i="71"/>
  <c r="C728" i="71"/>
  <c r="C729" i="71"/>
  <c r="C730" i="71"/>
  <c r="C711" i="71"/>
  <c r="C712" i="71"/>
  <c r="C713" i="71"/>
  <c r="C714" i="71"/>
  <c r="C703" i="71"/>
  <c r="C704" i="71"/>
  <c r="C705" i="71"/>
  <c r="C706" i="71"/>
  <c r="C695" i="71"/>
  <c r="C696" i="71"/>
  <c r="C697" i="71"/>
  <c r="C698" i="71"/>
  <c r="C687" i="71"/>
  <c r="C688" i="71"/>
  <c r="C689" i="71"/>
  <c r="C690" i="71"/>
  <c r="C671" i="71"/>
  <c r="C672" i="71"/>
  <c r="C673" i="71"/>
  <c r="C674" i="71"/>
  <c r="C663" i="71"/>
  <c r="C664" i="71"/>
  <c r="C665" i="71"/>
  <c r="C666" i="71"/>
  <c r="C655" i="71"/>
  <c r="C656" i="71"/>
  <c r="C657" i="71"/>
  <c r="C658" i="71"/>
  <c r="C647" i="71"/>
  <c r="C648" i="71"/>
  <c r="C649" i="71"/>
  <c r="C650" i="71"/>
  <c r="C607" i="71"/>
  <c r="C608" i="71"/>
  <c r="C609" i="71"/>
  <c r="C610" i="71"/>
  <c r="C599" i="71"/>
  <c r="C600" i="71"/>
  <c r="C601" i="71"/>
  <c r="C602" i="71"/>
  <c r="C591" i="71"/>
  <c r="C592" i="71"/>
  <c r="C593" i="71"/>
  <c r="C594" i="71"/>
  <c r="C719" i="71"/>
  <c r="C721" i="71"/>
  <c r="C722" i="71"/>
  <c r="C559" i="71"/>
  <c r="C560" i="71"/>
  <c r="C561" i="71"/>
  <c r="C562" i="71"/>
  <c r="C575" i="71"/>
  <c r="C576" i="71"/>
  <c r="C577" i="71"/>
  <c r="C578" i="71"/>
  <c r="C567" i="71"/>
  <c r="C568" i="71"/>
  <c r="C569" i="71"/>
  <c r="C570" i="71"/>
  <c r="C545" i="71"/>
  <c r="C546" i="71"/>
  <c r="C547" i="71"/>
  <c r="C548" i="71"/>
  <c r="C537" i="71"/>
  <c r="C538" i="71"/>
  <c r="C539" i="71"/>
  <c r="C540" i="71"/>
  <c r="C529" i="71"/>
  <c r="C530" i="71"/>
  <c r="C531" i="71"/>
  <c r="C532" i="71"/>
  <c r="C521" i="71"/>
  <c r="C522" i="71"/>
  <c r="C523" i="71"/>
  <c r="C524" i="71"/>
  <c r="C505" i="71"/>
  <c r="C506" i="71"/>
  <c r="C507" i="71"/>
  <c r="C508" i="71"/>
  <c r="C497" i="71"/>
  <c r="C498" i="71"/>
  <c r="C499" i="71"/>
  <c r="C500" i="71"/>
  <c r="C489" i="71"/>
  <c r="C490" i="71"/>
  <c r="C491" i="71"/>
  <c r="C492" i="71"/>
  <c r="C481" i="71"/>
  <c r="C482" i="71"/>
  <c r="C483" i="71"/>
  <c r="C484" i="71"/>
  <c r="C758" i="71" l="1"/>
  <c r="C760" i="71"/>
  <c r="C759" i="71"/>
  <c r="C757" i="71"/>
  <c r="C513" i="71"/>
  <c r="C514" i="71"/>
  <c r="C515" i="71"/>
  <c r="C516" i="71"/>
  <c r="C473" i="71"/>
  <c r="C475" i="71"/>
  <c r="C476" i="71"/>
  <c r="C465" i="71"/>
  <c r="C466" i="71"/>
  <c r="C467" i="71"/>
  <c r="C468" i="71"/>
  <c r="C457" i="71"/>
  <c r="C458" i="71"/>
  <c r="C459" i="71"/>
  <c r="C460" i="71"/>
  <c r="C449" i="71"/>
  <c r="C451" i="71"/>
  <c r="C452" i="71"/>
  <c r="C441" i="71"/>
  <c r="C442" i="71"/>
  <c r="C443" i="71"/>
  <c r="C444" i="71"/>
  <c r="C411" i="71"/>
  <c r="C412" i="71"/>
  <c r="C413" i="71"/>
  <c r="C414" i="71"/>
  <c r="C402" i="71"/>
  <c r="C403" i="71"/>
  <c r="C404" i="71"/>
  <c r="C406" i="71"/>
  <c r="C394" i="71"/>
  <c r="C395" i="71"/>
  <c r="C396" i="71"/>
  <c r="C397" i="71"/>
  <c r="C362" i="71"/>
  <c r="C363" i="71"/>
  <c r="C364" i="71"/>
  <c r="C365" i="71"/>
  <c r="C354" i="71"/>
  <c r="C355" i="71"/>
  <c r="C356" i="71"/>
  <c r="C357" i="71"/>
  <c r="C346" i="71"/>
  <c r="C347" i="71"/>
  <c r="C348" i="71"/>
  <c r="C349" i="71"/>
  <c r="C338" i="71"/>
  <c r="C339" i="71"/>
  <c r="C340" i="71"/>
  <c r="C341" i="71"/>
  <c r="C330" i="71"/>
  <c r="C331" i="71"/>
  <c r="C332" i="71"/>
  <c r="C333" i="71"/>
  <c r="C322" i="71"/>
  <c r="C323" i="71"/>
  <c r="C324" i="71"/>
  <c r="C325" i="71"/>
  <c r="C314" i="71"/>
  <c r="C315" i="71"/>
  <c r="C316" i="71"/>
  <c r="C317" i="71"/>
  <c r="C299" i="71"/>
  <c r="C300" i="71"/>
  <c r="C301" i="71"/>
  <c r="C302" i="71"/>
  <c r="C291" i="71"/>
  <c r="C292" i="71"/>
  <c r="C293" i="71"/>
  <c r="C294" i="71"/>
  <c r="C253" i="71"/>
  <c r="C254" i="71"/>
  <c r="C255" i="71"/>
  <c r="C256" i="71"/>
  <c r="C246" i="71"/>
  <c r="C247" i="71"/>
  <c r="C248" i="71"/>
  <c r="C237" i="71"/>
  <c r="C238" i="71"/>
  <c r="C239" i="71"/>
  <c r="C240" i="71"/>
  <c r="E199" i="71"/>
  <c r="F199" i="71"/>
  <c r="G199" i="71"/>
  <c r="H199" i="71"/>
  <c r="E200" i="71"/>
  <c r="F200" i="71"/>
  <c r="G200" i="71"/>
  <c r="H200" i="71"/>
  <c r="E201" i="71"/>
  <c r="F201" i="71"/>
  <c r="G201" i="71"/>
  <c r="H201" i="71"/>
  <c r="E202" i="71"/>
  <c r="F202" i="71"/>
  <c r="G202" i="71"/>
  <c r="H202" i="71"/>
  <c r="D201" i="71"/>
  <c r="D202" i="71"/>
  <c r="C223" i="71"/>
  <c r="C224" i="71"/>
  <c r="C225" i="71"/>
  <c r="C226" i="71"/>
  <c r="C215" i="71"/>
  <c r="C216" i="71"/>
  <c r="C217" i="71"/>
  <c r="C218" i="71"/>
  <c r="C207" i="71"/>
  <c r="C208" i="71"/>
  <c r="C209" i="71"/>
  <c r="C210" i="71"/>
  <c r="C145" i="71"/>
  <c r="C146" i="71"/>
  <c r="C147" i="71"/>
  <c r="C148" i="71"/>
  <c r="C137" i="71"/>
  <c r="C138" i="71"/>
  <c r="C139" i="71"/>
  <c r="C140" i="71"/>
  <c r="C129" i="71"/>
  <c r="C130" i="71"/>
  <c r="C131" i="71"/>
  <c r="C132" i="71"/>
  <c r="C121" i="71"/>
  <c r="C122" i="71"/>
  <c r="C123" i="71"/>
  <c r="C124" i="71"/>
  <c r="C113" i="71"/>
  <c r="C114" i="71"/>
  <c r="C115" i="71"/>
  <c r="C116" i="71"/>
  <c r="C105" i="71"/>
  <c r="C106" i="71"/>
  <c r="C107" i="71"/>
  <c r="C108" i="71"/>
  <c r="C73" i="71"/>
  <c r="C74" i="71"/>
  <c r="C75" i="71"/>
  <c r="C76" i="71"/>
  <c r="C97" i="71"/>
  <c r="C98" i="71"/>
  <c r="C99" i="71"/>
  <c r="C100" i="71"/>
  <c r="C89" i="71"/>
  <c r="C90" i="71"/>
  <c r="C91" i="71"/>
  <c r="C92" i="71"/>
  <c r="C81" i="71"/>
  <c r="C82" i="71"/>
  <c r="C83" i="71"/>
  <c r="C84" i="71"/>
  <c r="C65" i="71"/>
  <c r="C67" i="71"/>
  <c r="C68" i="71"/>
  <c r="C57" i="71"/>
  <c r="C58" i="71"/>
  <c r="C59" i="71"/>
  <c r="C60" i="71"/>
  <c r="C49" i="71"/>
  <c r="C50" i="71"/>
  <c r="C51" i="71"/>
  <c r="C52" i="71"/>
  <c r="C27" i="71"/>
  <c r="C28" i="71"/>
  <c r="C29" i="71"/>
  <c r="C30" i="71"/>
  <c r="C19" i="71"/>
  <c r="C20" i="71"/>
  <c r="C21" i="71"/>
  <c r="C22" i="71"/>
  <c r="D931" i="71" l="1"/>
  <c r="D858" i="71"/>
  <c r="D947" i="71" s="1"/>
  <c r="D859" i="71"/>
  <c r="D949" i="71" s="1"/>
  <c r="D860" i="71"/>
  <c r="D950" i="71" s="1"/>
  <c r="F66" i="71"/>
  <c r="F42" i="71" s="1"/>
  <c r="F56" i="71"/>
  <c r="F48" i="71"/>
  <c r="F136" i="71"/>
  <c r="F345" i="71"/>
  <c r="E456" i="71"/>
  <c r="F401" i="71"/>
  <c r="E401" i="71"/>
  <c r="E857" i="71"/>
  <c r="F857" i="71"/>
  <c r="F946" i="71" s="1"/>
  <c r="F858" i="71"/>
  <c r="E859" i="71"/>
  <c r="E949" i="71" s="1"/>
  <c r="F859" i="71"/>
  <c r="F949" i="71" s="1"/>
  <c r="E860" i="71"/>
  <c r="E950" i="71" s="1"/>
  <c r="F860" i="71"/>
  <c r="F950" i="71" s="1"/>
  <c r="F872" i="71"/>
  <c r="E872" i="71"/>
  <c r="E864" i="71"/>
  <c r="E474" i="71"/>
  <c r="E450" i="71"/>
  <c r="E361" i="71"/>
  <c r="F361" i="71"/>
  <c r="E345" i="71"/>
  <c r="E298" i="71"/>
  <c r="E245" i="71"/>
  <c r="E229" i="71" s="1"/>
  <c r="E214" i="71"/>
  <c r="E128" i="71"/>
  <c r="E80" i="71"/>
  <c r="E88" i="71"/>
  <c r="D872" i="71"/>
  <c r="D864" i="71"/>
  <c r="D772" i="71"/>
  <c r="D764" i="71"/>
  <c r="D734" i="71"/>
  <c r="D726" i="71"/>
  <c r="D718" i="71"/>
  <c r="D574" i="71"/>
  <c r="D566" i="71"/>
  <c r="D512" i="71"/>
  <c r="D472" i="71"/>
  <c r="D456" i="71"/>
  <c r="D448" i="71"/>
  <c r="D440" i="71"/>
  <c r="F947" i="71" l="1"/>
  <c r="E946" i="71"/>
  <c r="D946" i="71"/>
  <c r="F931" i="71"/>
  <c r="E434" i="71"/>
  <c r="E947" i="71" s="1"/>
  <c r="F878" i="71"/>
  <c r="D878" i="71"/>
  <c r="C720" i="71"/>
  <c r="C450" i="71"/>
  <c r="E472" i="71"/>
  <c r="C474" i="71"/>
  <c r="E228" i="71"/>
  <c r="C245" i="71"/>
  <c r="C66" i="71"/>
  <c r="E718" i="71"/>
  <c r="D10" i="71"/>
  <c r="F432" i="71"/>
  <c r="E448" i="71"/>
  <c r="E10" i="71"/>
  <c r="F228" i="71"/>
  <c r="F282" i="71"/>
  <c r="E244" i="71"/>
  <c r="F856" i="71"/>
  <c r="F756" i="71"/>
  <c r="F550" i="71"/>
  <c r="D40" i="71"/>
  <c r="D228" i="71"/>
  <c r="D432" i="71"/>
  <c r="E282" i="71"/>
  <c r="E856" i="71"/>
  <c r="E550" i="71"/>
  <c r="F10" i="71"/>
  <c r="D550" i="71"/>
  <c r="D856" i="71"/>
  <c r="F40" i="71"/>
  <c r="D198" i="71"/>
  <c r="D282" i="71"/>
  <c r="F64" i="71"/>
  <c r="F304" i="71"/>
  <c r="E304" i="71"/>
  <c r="E756" i="71"/>
  <c r="E198" i="71"/>
  <c r="E410" i="71"/>
  <c r="D410" i="71"/>
  <c r="D393" i="71"/>
  <c r="D361" i="71"/>
  <c r="D353" i="71"/>
  <c r="D345" i="71"/>
  <c r="D337" i="71"/>
  <c r="D329" i="71"/>
  <c r="D321" i="71"/>
  <c r="D313" i="71"/>
  <c r="D298" i="71"/>
  <c r="D290" i="71"/>
  <c r="D252" i="71"/>
  <c r="D244" i="71"/>
  <c r="D236" i="71"/>
  <c r="D222" i="71"/>
  <c r="D214" i="71"/>
  <c r="D206" i="71"/>
  <c r="D152" i="71"/>
  <c r="D144" i="71"/>
  <c r="D136" i="71"/>
  <c r="D128" i="71"/>
  <c r="D120" i="71"/>
  <c r="D112" i="71"/>
  <c r="D104" i="71"/>
  <c r="D96" i="71"/>
  <c r="D88" i="71"/>
  <c r="D80" i="71"/>
  <c r="D72" i="71"/>
  <c r="D64" i="71"/>
  <c r="D56" i="71"/>
  <c r="D48" i="71"/>
  <c r="D26" i="71"/>
  <c r="D18" i="71"/>
  <c r="D945" i="71" l="1"/>
  <c r="F945" i="71"/>
  <c r="E878" i="71"/>
  <c r="E945" i="71"/>
  <c r="E432" i="71"/>
  <c r="C14" i="71"/>
  <c r="C13" i="71"/>
  <c r="C11" i="71"/>
  <c r="E931" i="71" l="1"/>
  <c r="C12" i="71"/>
  <c r="H10" i="71"/>
  <c r="G10" i="71"/>
  <c r="C10" i="71" l="1"/>
  <c r="C552" i="71"/>
  <c r="C554" i="71"/>
  <c r="C553" i="71" l="1"/>
  <c r="C551" i="71"/>
  <c r="C44" i="71" l="1"/>
  <c r="C43" i="71"/>
  <c r="C42" i="71"/>
  <c r="C41" i="71"/>
  <c r="C306" i="71" l="1"/>
  <c r="C305" i="71" l="1"/>
  <c r="C309" i="71"/>
  <c r="C307" i="71"/>
  <c r="H860" i="71" l="1"/>
  <c r="H950" i="71" s="1"/>
  <c r="G860" i="71"/>
  <c r="H859" i="71"/>
  <c r="H949" i="71" s="1"/>
  <c r="G859" i="71"/>
  <c r="G949" i="71" s="1"/>
  <c r="H858" i="71"/>
  <c r="H947" i="71" s="1"/>
  <c r="G858" i="71"/>
  <c r="G947" i="71" s="1"/>
  <c r="H857" i="71"/>
  <c r="H946" i="71" s="1"/>
  <c r="G857" i="71"/>
  <c r="G946" i="71" s="1"/>
  <c r="C934" i="71" l="1"/>
  <c r="C949" i="71"/>
  <c r="C935" i="71"/>
  <c r="G950" i="71"/>
  <c r="C933" i="71"/>
  <c r="C947" i="71"/>
  <c r="G931" i="71"/>
  <c r="C932" i="71"/>
  <c r="H931" i="71"/>
  <c r="H878" i="71"/>
  <c r="C879" i="71"/>
  <c r="G878" i="71"/>
  <c r="C858" i="71"/>
  <c r="C859" i="71"/>
  <c r="C857" i="71"/>
  <c r="C860" i="71"/>
  <c r="H872" i="71"/>
  <c r="G872" i="71"/>
  <c r="H864" i="71"/>
  <c r="G864" i="71"/>
  <c r="H834" i="71"/>
  <c r="G834" i="71"/>
  <c r="H826" i="71"/>
  <c r="G826" i="71"/>
  <c r="H818" i="71"/>
  <c r="G818" i="71"/>
  <c r="H810" i="71"/>
  <c r="G810" i="71"/>
  <c r="H802" i="71"/>
  <c r="G802" i="71"/>
  <c r="H794" i="71"/>
  <c r="G794" i="71"/>
  <c r="C790" i="71"/>
  <c r="C789" i="71"/>
  <c r="C787" i="71"/>
  <c r="H772" i="71"/>
  <c r="G772" i="71"/>
  <c r="H764" i="71"/>
  <c r="G764" i="71"/>
  <c r="H734" i="71"/>
  <c r="G734" i="71"/>
  <c r="H726" i="71"/>
  <c r="G726" i="71"/>
  <c r="H718" i="71"/>
  <c r="G718" i="71"/>
  <c r="H710" i="71"/>
  <c r="G710" i="71"/>
  <c r="H702" i="71"/>
  <c r="G702" i="71"/>
  <c r="H694" i="71"/>
  <c r="G694" i="71"/>
  <c r="H686" i="71"/>
  <c r="G686" i="71"/>
  <c r="H670" i="71"/>
  <c r="G670" i="71"/>
  <c r="H662" i="71"/>
  <c r="G662" i="71"/>
  <c r="H654" i="71"/>
  <c r="G654" i="71"/>
  <c r="H646" i="71"/>
  <c r="G646" i="71"/>
  <c r="H606" i="71"/>
  <c r="G606" i="71"/>
  <c r="H598" i="71"/>
  <c r="G598" i="71"/>
  <c r="H590" i="71"/>
  <c r="G590" i="71"/>
  <c r="H574" i="71"/>
  <c r="G574" i="71"/>
  <c r="H566" i="71"/>
  <c r="G566" i="71"/>
  <c r="H558" i="71"/>
  <c r="G558" i="71"/>
  <c r="H544" i="71"/>
  <c r="G544" i="71"/>
  <c r="H536" i="71"/>
  <c r="G536" i="71"/>
  <c r="H528" i="71"/>
  <c r="G528" i="71"/>
  <c r="H520" i="71"/>
  <c r="G520" i="71"/>
  <c r="H512" i="71"/>
  <c r="G512" i="71"/>
  <c r="H504" i="71"/>
  <c r="G504" i="71"/>
  <c r="H496" i="71"/>
  <c r="G496" i="71"/>
  <c r="H488" i="71"/>
  <c r="G488" i="71"/>
  <c r="H480" i="71"/>
  <c r="G480" i="71"/>
  <c r="H472" i="71"/>
  <c r="G472" i="71"/>
  <c r="H464" i="71"/>
  <c r="G464" i="71"/>
  <c r="H456" i="71"/>
  <c r="G456" i="71"/>
  <c r="H448" i="71"/>
  <c r="H440" i="71"/>
  <c r="G440" i="71"/>
  <c r="C436" i="71"/>
  <c r="C435" i="71"/>
  <c r="C434" i="71"/>
  <c r="C433" i="71"/>
  <c r="H410" i="71"/>
  <c r="G410" i="71"/>
  <c r="H401" i="71"/>
  <c r="G401" i="71"/>
  <c r="H393" i="71"/>
  <c r="G393" i="71"/>
  <c r="H361" i="71"/>
  <c r="G361" i="71"/>
  <c r="H353" i="71"/>
  <c r="G353" i="71"/>
  <c r="H345" i="71"/>
  <c r="G345" i="71"/>
  <c r="H337" i="71"/>
  <c r="G337" i="71"/>
  <c r="H329" i="71"/>
  <c r="G329" i="71"/>
  <c r="H321" i="71"/>
  <c r="G321" i="71"/>
  <c r="H313" i="71"/>
  <c r="G313" i="71"/>
  <c r="H298" i="71"/>
  <c r="G298" i="71"/>
  <c r="H290" i="71"/>
  <c r="G290" i="71"/>
  <c r="C285" i="71"/>
  <c r="H252" i="71"/>
  <c r="G252" i="71"/>
  <c r="H244" i="71"/>
  <c r="G244" i="71"/>
  <c r="H236" i="71"/>
  <c r="G236" i="71"/>
  <c r="C232" i="71"/>
  <c r="C231" i="71"/>
  <c r="C230" i="71"/>
  <c r="C229" i="71"/>
  <c r="H26" i="71"/>
  <c r="G26" i="71"/>
  <c r="H18" i="71"/>
  <c r="G18" i="71"/>
  <c r="H222" i="71"/>
  <c r="G222" i="71"/>
  <c r="H214" i="71"/>
  <c r="G214" i="71"/>
  <c r="H206" i="71"/>
  <c r="G206" i="71"/>
  <c r="C202" i="71"/>
  <c r="C201" i="71"/>
  <c r="C200" i="71"/>
  <c r="C199" i="71"/>
  <c r="H152" i="71"/>
  <c r="G152" i="71"/>
  <c r="H136" i="71"/>
  <c r="G136" i="71"/>
  <c r="H128" i="71"/>
  <c r="G128" i="71"/>
  <c r="H120" i="71"/>
  <c r="G120" i="71"/>
  <c r="H112" i="71"/>
  <c r="G112" i="71"/>
  <c r="H104" i="71"/>
  <c r="G104" i="71"/>
  <c r="H96" i="71"/>
  <c r="G96" i="71"/>
  <c r="H88" i="71"/>
  <c r="G88" i="71"/>
  <c r="H80" i="71"/>
  <c r="G80" i="71"/>
  <c r="H72" i="71"/>
  <c r="G72" i="71"/>
  <c r="H64" i="71"/>
  <c r="G64" i="71"/>
  <c r="H56" i="71"/>
  <c r="G56" i="71"/>
  <c r="H48" i="71"/>
  <c r="G48" i="71"/>
  <c r="C931" i="71" l="1"/>
  <c r="C946" i="71"/>
  <c r="C152" i="71"/>
  <c r="H945" i="71"/>
  <c r="C878" i="71"/>
  <c r="C864" i="71"/>
  <c r="C880" i="71"/>
  <c r="C872" i="71"/>
  <c r="C950" i="71"/>
  <c r="C802" i="71"/>
  <c r="C826" i="71"/>
  <c r="C810" i="71"/>
  <c r="C834" i="71"/>
  <c r="C794" i="71"/>
  <c r="C818" i="71"/>
  <c r="C764" i="71"/>
  <c r="C772" i="71"/>
  <c r="C726" i="71"/>
  <c r="C734" i="71"/>
  <c r="C702" i="71"/>
  <c r="C686" i="71"/>
  <c r="C710" i="71"/>
  <c r="C662" i="71"/>
  <c r="C694" i="71"/>
  <c r="C654" i="71"/>
  <c r="C646" i="71"/>
  <c r="C670" i="71"/>
  <c r="C590" i="71"/>
  <c r="C598" i="71"/>
  <c r="C606" i="71"/>
  <c r="C464" i="71"/>
  <c r="C480" i="71"/>
  <c r="C504" i="71"/>
  <c r="C528" i="71"/>
  <c r="C718" i="71"/>
  <c r="C566" i="71"/>
  <c r="C544" i="71"/>
  <c r="C558" i="71"/>
  <c r="C574" i="71"/>
  <c r="C448" i="71"/>
  <c r="C488" i="71"/>
  <c r="C512" i="71"/>
  <c r="C536" i="71"/>
  <c r="C520" i="71"/>
  <c r="C496" i="71"/>
  <c r="C472" i="71"/>
  <c r="C456" i="71"/>
  <c r="C440" i="71"/>
  <c r="C410" i="71"/>
  <c r="C401" i="71"/>
  <c r="C72" i="71"/>
  <c r="C96" i="71"/>
  <c r="C120" i="71"/>
  <c r="C144" i="71"/>
  <c r="C236" i="71"/>
  <c r="C345" i="71"/>
  <c r="C329" i="71"/>
  <c r="C353" i="71"/>
  <c r="C313" i="71"/>
  <c r="C337" i="71"/>
  <c r="C361" i="71"/>
  <c r="C393" i="71"/>
  <c r="C88" i="71"/>
  <c r="C112" i="71"/>
  <c r="C136" i="71"/>
  <c r="C321" i="71"/>
  <c r="C283" i="71"/>
  <c r="C286" i="71"/>
  <c r="C298" i="71"/>
  <c r="C206" i="71"/>
  <c r="C244" i="71"/>
  <c r="C284" i="71"/>
  <c r="C290" i="71"/>
  <c r="C252" i="71"/>
  <c r="C80" i="71"/>
  <c r="C104" i="71"/>
  <c r="C128" i="71"/>
  <c r="C214" i="71"/>
  <c r="C222" i="71"/>
  <c r="C56" i="71"/>
  <c r="C48" i="71"/>
  <c r="C64" i="71"/>
  <c r="C18" i="71"/>
  <c r="C26" i="71"/>
  <c r="G432" i="71"/>
  <c r="H786" i="71"/>
  <c r="G786" i="71"/>
  <c r="H432" i="71"/>
  <c r="H550" i="71"/>
  <c r="G756" i="71"/>
  <c r="G550" i="71"/>
  <c r="H756" i="71"/>
  <c r="H304" i="71"/>
  <c r="G304" i="71"/>
  <c r="H282" i="71"/>
  <c r="G282" i="71"/>
  <c r="G228" i="71"/>
  <c r="H228" i="71"/>
  <c r="H40" i="71"/>
  <c r="H198" i="71"/>
  <c r="G40" i="71"/>
  <c r="G198" i="71"/>
  <c r="G945" i="71" l="1"/>
  <c r="C945" i="71" s="1"/>
  <c r="C282" i="71"/>
  <c r="C786" i="71"/>
  <c r="C756" i="71"/>
  <c r="C550" i="71"/>
  <c r="C432" i="71"/>
  <c r="C304" i="71"/>
  <c r="C228" i="71"/>
  <c r="C40" i="71"/>
  <c r="C198" i="71"/>
  <c r="H856" i="71" l="1"/>
  <c r="G856" i="71" l="1"/>
  <c r="C856" i="71" s="1"/>
</calcChain>
</file>

<file path=xl/sharedStrings.xml><?xml version="1.0" encoding="utf-8"?>
<sst xmlns="http://schemas.openxmlformats.org/spreadsheetml/2006/main" count="2215" uniqueCount="597">
  <si>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</si>
  <si>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</si>
  <si>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</si>
  <si>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</si>
  <si>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</si>
  <si>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</si>
  <si>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</si>
  <si>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</si>
  <si>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</si>
  <si>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</si>
  <si>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</si>
  <si>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</si>
  <si>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</si>
  <si>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</si>
  <si>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</si>
  <si>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</si>
  <si>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</si>
  <si>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</si>
  <si>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</si>
  <si>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</si>
  <si>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</si>
  <si>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</si>
  <si>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</si>
  <si>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</si>
  <si>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</si>
  <si>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</si>
  <si>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</si>
  <si>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</si>
  <si>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</si>
  <si>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</si>
  <si>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</si>
  <si>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</si>
  <si>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</si>
  <si>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</si>
  <si>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</si>
  <si>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</si>
  <si>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Строительство помещения ветеринарной лечебницы в с. Эссо Быстринского района Камчатского края</t>
  </si>
  <si>
    <t>2021 год, 1 год</t>
  </si>
  <si>
    <t>КГБУ "Быстринская рай СББЖ"</t>
  </si>
  <si>
    <t>Быстринский муниципальный район</t>
  </si>
  <si>
    <t>4681,72 тыс. рублей/2846,04 тыс. рублей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</si>
  <si>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</si>
  <si>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</si>
  <si>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3715,36 тыс. рублей/2460,99 тыс. рублей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</si>
  <si>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</si>
  <si>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</si>
  <si>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</si>
  <si>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</si>
  <si>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</si>
  <si>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</si>
  <si>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</si>
  <si>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</si>
  <si>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</si>
  <si>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</si>
  <si>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</si>
  <si>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</si>
  <si>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</si>
  <si>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</si>
  <si>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</si>
  <si>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</si>
  <si>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</si>
  <si>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</si>
  <si>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</si>
  <si>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</si>
  <si>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</si>
  <si>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</si>
  <si>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</si>
  <si>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</si>
  <si>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</si>
  <si>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</si>
  <si>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</si>
  <si>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</si>
  <si>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</si>
  <si>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</si>
  <si>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Переходящий (высокой степени готовности)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</si>
  <si>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</si>
  <si>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</si>
  <si>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</si>
  <si>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</si>
  <si>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</si>
  <si>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</si>
  <si>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</si>
  <si>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</si>
  <si>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</si>
  <si>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</si>
  <si>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</si>
  <si>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</si>
  <si>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Вновь начинаемый объект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</si>
  <si>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</si>
  <si>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</si>
  <si>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</si>
  <si>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</si>
  <si>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</si>
  <si>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</si>
  <si>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5800,50 п.м.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</si>
  <si>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</si>
  <si>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</si>
  <si>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</si>
  <si>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</si>
  <si>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</si>
  <si>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</si>
  <si>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</si>
  <si>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</si>
  <si>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</si>
  <si>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</si>
  <si>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</si>
  <si>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</si>
  <si>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</si>
  <si>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</si>
  <si>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</si>
  <si>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</si>
  <si>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</si>
  <si>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</si>
  <si>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</si>
  <si>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</si>
  <si>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</si>
  <si>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</si>
  <si>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</si>
  <si>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</si>
  <si>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</si>
  <si>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</si>
  <si>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</si>
  <si>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</si>
  <si>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</si>
  <si>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</si>
  <si>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</si>
  <si>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</si>
  <si>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</si>
  <si>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</si>
  <si>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</si>
  <si>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</si>
  <si>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</si>
  <si>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</si>
  <si>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</si>
  <si>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</si>
  <si>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</si>
  <si>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</si>
  <si>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</si>
  <si>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</si>
  <si>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</si>
  <si>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</si>
  <si>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</si>
  <si>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</si>
  <si>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</si>
  <si>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</si>
  <si>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</si>
  <si>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</si>
  <si>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</si>
  <si>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</si>
  <si>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</si>
  <si>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</si>
  <si>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</si>
  <si>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</si>
  <si>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</si>
  <si>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</si>
  <si>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</si>
  <si>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Здание МАУК "Городской дом культуры СРВ". Реконструкция.</t>
  </si>
  <si>
    <t xml:space="preserve">Администрация Петропавловск-Камчатского городского округа 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</si>
  <si>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</si>
  <si>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</si>
  <si>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</si>
  <si>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</si>
  <si>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</si>
  <si>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</si>
  <si>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</si>
  <si>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</si>
  <si>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</si>
  <si>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</si>
  <si>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</si>
  <si>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</si>
  <si>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</si>
  <si>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</si>
  <si>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</si>
  <si>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</si>
  <si>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</si>
  <si>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</si>
  <si>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</si>
  <si>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</si>
  <si>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</si>
  <si>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</si>
  <si>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</si>
  <si>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</si>
  <si>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</si>
  <si>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</si>
  <si>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</si>
  <si>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</si>
  <si>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</si>
  <si>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</si>
  <si>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</si>
  <si>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</si>
  <si>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</si>
  <si>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</si>
  <si>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Строительство автозимника продленного действия  Анавгай - Палана на участке км 0 - км 16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</si>
  <si>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</si>
  <si>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</si>
  <si>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</si>
  <si>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</si>
  <si>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</si>
  <si>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</si>
  <si>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</si>
  <si>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</si>
  <si>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</si>
  <si>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</si>
  <si>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</si>
  <si>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</si>
  <si>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</si>
  <si>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</si>
  <si>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</si>
  <si>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</si>
  <si>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</si>
  <si>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</si>
  <si>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</si>
  <si>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</si>
  <si>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</si>
  <si>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</si>
  <si>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</si>
  <si>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</si>
  <si>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</si>
  <si>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</si>
  <si>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</si>
  <si>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</si>
  <si>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</si>
  <si>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</si>
  <si>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</si>
  <si>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</si>
  <si>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</si>
  <si>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</si>
  <si>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Строительство системы хозяйственно-питьевого водоснабжения с. Лесная Тигильского района Камчатского края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</si>
  <si>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</si>
  <si>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</si>
  <si>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</si>
  <si>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</si>
  <si>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</si>
  <si>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</si>
  <si>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</si>
  <si>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</si>
  <si>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</si>
  <si>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</si>
  <si>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</si>
  <si>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</si>
  <si>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</si>
  <si>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</si>
  <si>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</si>
  <si>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</si>
  <si>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</si>
  <si>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</si>
  <si>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608 824,55            тыс. рублей</t>
  </si>
  <si>
    <t>711 402,023             тыс. рублей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</si>
  <si>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</si>
  <si>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Кол-во мест зрительного зала - 282, кол-во мест зрительного кинозала - 70</t>
  </si>
  <si>
    <t>466 362,73                 тыс. рублей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</si>
  <si>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</si>
  <si>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</si>
  <si>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</si>
  <si>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</si>
  <si>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410 400,00 тыс.рублей</t>
  </si>
  <si>
    <t>335 400,00 тыс.рублей</t>
  </si>
  <si>
    <t>511 157,74 тыс.рублей</t>
  </si>
  <si>
    <t>216 мест</t>
  </si>
  <si>
    <t>157 320,0 тыс.рублей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</si>
  <si>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</si>
  <si>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</si>
  <si>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</si>
  <si>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</si>
  <si>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</si>
  <si>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</si>
  <si>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</si>
  <si>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</si>
  <si>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</si>
  <si>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</si>
  <si>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</si>
  <si>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</si>
  <si>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</si>
  <si>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</si>
  <si>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</si>
  <si>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</si>
  <si>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</si>
  <si>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</si>
  <si>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</si>
  <si>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</si>
  <si>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</si>
  <si>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</si>
  <si>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</si>
  <si>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</si>
  <si>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</si>
  <si>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</si>
  <si>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</si>
  <si>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</si>
  <si>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 xml:space="preserve">Строительство подъезда к стадиону "Спартак" </t>
  </si>
  <si>
    <t>0,35 км (уточнится проектом)</t>
  </si>
  <si>
    <t>125 300 (уточнится проектом)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</si>
  <si>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</si>
  <si>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</si>
  <si>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</si>
  <si>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</si>
  <si>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</si>
  <si>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</si>
  <si>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</si>
  <si>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</si>
  <si>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</si>
  <si>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</si>
  <si>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водовода от водозабора до пгт. Палана и внутриплощадочных сетей водовода территории совхоза пгт. Палана Тигильского района Камчатского края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</si>
  <si>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</si>
  <si>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</si>
  <si>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</si>
  <si>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</si>
  <si>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от 22.04.2016 № 41-1-1-3-0019-16, 
 от 11.07.2016 № 1-1-6-0035-16</t>
  </si>
  <si>
    <t>от 13.02.2019 № 41-1-1-3-003243-2019</t>
  </si>
  <si>
    <t>№41-1-3-0013-15 от 27.02.2015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</si>
  <si>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</si>
  <si>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</si>
  <si>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</si>
  <si>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</si>
  <si>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23.05.2013 № 41-1-5-0037-13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</si>
  <si>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</si>
  <si>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</si>
  <si>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</si>
  <si>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</si>
  <si>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</si>
  <si>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</si>
  <si>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«Строительство Камчатской краевой больницы (I этап)»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</si>
  <si>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</si>
  <si>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</si>
  <si>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</si>
  <si>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(в том числе проект планировки и проект межевания территории, проектные работы, инженерные изыскания, геодезические работы, государственная экспертиза проектной документации и инженерных изысканий)</t>
  </si>
  <si>
    <t>Детский сад по проспекту Циолковского в г. Петропавловск-Камчатский</t>
  </si>
  <si>
    <t>13.</t>
  </si>
  <si>
    <t xml:space="preserve">2020 год, 
4 года 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</si>
  <si>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</si>
  <si>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</si>
  <si>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</si>
  <si>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</si>
  <si>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</si>
  <si>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</si>
  <si>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Сельский учебный комплекс "Школа-детский сад" в с. Средние Пахачи Олюторского района</t>
  </si>
  <si>
    <t>135 мест</t>
  </si>
  <si>
    <t>736 000,00        тыс. рублей</t>
  </si>
  <si>
    <t>650 мест</t>
  </si>
  <si>
    <t>851 511,62        тыс. рублей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</si>
  <si>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</si>
  <si>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</si>
  <si>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</si>
  <si>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</si>
  <si>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Строительство физкультурно-оздоровительного комплекса в муниципальном образовании Камчатского края</t>
  </si>
  <si>
    <t>Крытый ледовый каток в г. Петропавловск-Камчатский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</si>
  <si>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</si>
  <si>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</si>
  <si>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</si>
  <si>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</si>
  <si>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</si>
  <si>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</si>
  <si>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</si>
  <si>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</si>
  <si>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</si>
  <si>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</si>
  <si>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</si>
  <si>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</si>
  <si>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</si>
  <si>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</si>
  <si>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</si>
  <si>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</si>
  <si>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</si>
  <si>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</si>
  <si>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</si>
  <si>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</si>
  <si>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</si>
  <si>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</si>
  <si>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</si>
  <si>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</si>
  <si>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</si>
  <si>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28.08.2013 № 41-1-4-0073-13, 
от 30.08.2013 № 41-1-6-0076-13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</si>
  <si>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</si>
  <si>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</si>
  <si>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</si>
  <si>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</si>
  <si>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</si>
  <si>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</si>
  <si>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</si>
  <si>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</si>
  <si>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</si>
  <si>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</si>
  <si>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</si>
  <si>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</si>
  <si>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</si>
  <si>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</si>
  <si>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</si>
  <si>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</si>
  <si>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</si>
  <si>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</si>
  <si>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</si>
  <si>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</si>
  <si>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</si>
  <si>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</si>
  <si>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</si>
  <si>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</si>
  <si>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</si>
  <si>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</si>
  <si>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</si>
  <si>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</si>
  <si>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</si>
  <si>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</si>
  <si>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</si>
  <si>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</si>
  <si>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"Приложение к постановлению Правительства Камчатского края    от 12.11.2019 № 478-П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</si>
  <si>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</si>
  <si>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</si>
  <si>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</si>
  <si>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</si>
  <si>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(проектные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</si>
  <si>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</si>
  <si>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</si>
  <si>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</si>
  <si>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</si>
  <si>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</si>
  <si>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</si>
  <si>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</si>
  <si>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</si>
  <si>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6 996,118 тыс. рублей</t>
  </si>
  <si>
    <t>расходы за счет остатков средств краевого бюджета прошлых лет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</si>
  <si>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</si>
  <si>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</si>
  <si>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</si>
  <si>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</si>
  <si>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</si>
  <si>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</si>
  <si>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</si>
  <si>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</si>
  <si>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ПСД в наличии, заключение ГАУ "Государственная экспертиза Камчаптского края от 07.07.2016 № 2-1-6-0034-16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</si>
  <si>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</si>
  <si>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</si>
  <si>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</si>
  <si>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</si>
  <si>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</si>
  <si>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Фельдшерско-акушерский пункт. Камчатский край, Олюторский муниципальный район, село Вывенка</t>
  </si>
  <si>
    <t>Детский сад в с. Тиличики Олюторского района</t>
  </si>
  <si>
    <t>Физкультурно-оздоровительный комплекс с ледовой ареной в г. Петропавловск-Камчатский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</si>
  <si>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</si>
  <si>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</si>
  <si>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</si>
  <si>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</si>
  <si>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</si>
  <si>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</si>
  <si>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</si>
  <si>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</si>
  <si>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</si>
  <si>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</si>
  <si>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</si>
  <si>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</si>
  <si>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</si>
  <si>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</si>
  <si>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</si>
  <si>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</si>
  <si>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</si>
  <si>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</si>
  <si>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</si>
  <si>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736 000,00  тыс. рублей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</si>
  <si>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</si>
  <si>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</si>
  <si>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</si>
  <si>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</si>
  <si>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</si>
  <si>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</si>
  <si>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</si>
  <si>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</si>
  <si>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</si>
  <si>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</si>
  <si>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</si>
  <si>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</si>
  <si>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</si>
  <si>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</si>
  <si>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</si>
  <si>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</si>
  <si>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</si>
  <si>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</si>
  <si>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</si>
  <si>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</si>
  <si>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</si>
  <si>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</si>
  <si>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</si>
  <si>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 xml:space="preserve">23 949,20 тыс. рублей(уточнится проектом) 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</si>
  <si>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</si>
  <si>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</si>
  <si>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</si>
  <si>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</si>
  <si>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</si>
  <si>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</si>
  <si>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>138 253,54000 тыс. руб.</t>
  </si>
  <si>
    <t xml:space="preserve">вновь начинаемый </t>
  </si>
  <si>
    <t>от 16.08.2017 № 41-1-1-2-0054-17</t>
  </si>
  <si>
    <t>2020-2021 годы, 2 года</t>
  </si>
  <si>
    <t>200 000,00000 тыс. руб.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</si>
  <si>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</si>
  <si>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</si>
  <si>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</si>
  <si>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</si>
  <si>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</si>
  <si>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</si>
  <si>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</si>
  <si>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</si>
  <si>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</si>
  <si>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</si>
  <si>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</si>
  <si>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</si>
  <si>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</si>
  <si>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</si>
  <si>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</si>
  <si>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</si>
  <si>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</si>
  <si>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</si>
  <si>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</si>
  <si>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</si>
  <si>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</si>
  <si>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</si>
  <si>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</si>
  <si>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</si>
  <si>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</si>
  <si>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</si>
  <si>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</si>
  <si>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</si>
  <si>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</si>
  <si>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</si>
  <si>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</si>
  <si>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</si>
  <si>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</si>
  <si>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</si>
  <si>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</si>
  <si>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</si>
  <si>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</si>
  <si>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</si>
  <si>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</si>
  <si>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</si>
  <si>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</si>
  <si>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</si>
  <si>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</si>
  <si>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</si>
  <si>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</si>
  <si>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</si>
  <si>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</si>
  <si>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</si>
  <si>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</si>
  <si>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</si>
  <si>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</si>
  <si>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</si>
  <si>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</si>
  <si>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</si>
  <si>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</si>
  <si>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</si>
  <si>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</si>
  <si>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</si>
  <si>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</si>
  <si>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</si>
  <si>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</si>
  <si>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</si>
  <si>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</si>
  <si>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</si>
  <si>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</si>
  <si>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</si>
  <si>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</si>
  <si>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</si>
  <si>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</si>
  <si>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</si>
  <si>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</si>
  <si>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</si>
  <si>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</si>
  <si>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</si>
  <si>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</si>
  <si>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</si>
  <si>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</si>
  <si>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</si>
  <si>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</si>
  <si>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</si>
  <si>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</si>
  <si>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</si>
  <si>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</si>
  <si>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</si>
  <si>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</si>
  <si>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</si>
  <si>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</si>
  <si>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</si>
  <si>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</si>
  <si>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</si>
  <si>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</si>
  <si>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</si>
  <si>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</si>
  <si>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</si>
  <si>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</si>
  <si>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</si>
  <si>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</si>
  <si>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</si>
  <si>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11.1.</t>
  </si>
  <si>
    <t>11.2.</t>
  </si>
  <si>
    <t>12.1.</t>
  </si>
  <si>
    <t>13.1.</t>
  </si>
  <si>
    <t>14.1.</t>
  </si>
  <si>
    <t>14.2.</t>
  </si>
  <si>
    <t>15.1.</t>
  </si>
  <si>
    <t>Приложение к постановлению  Правительства Камчатского края
от 24.04.2020 № 153-П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</si>
</sst>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Border="1"/>
    <xf numFmtId="164" fontId="2" fillId="0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2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3" borderId="14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justify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CCFFCC"/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5"/>
  <sheetViews>
    <sheetView tabSelected="1" view="pageBreakPreview" zoomScale="70" zoomScaleNormal="70" zoomScaleSheetLayoutView="70" workbookViewId="0">
      <selection activeCell="B1" sqref="B1"/>
    </sheetView>
  </sheetViews>
  <sheetFormatPr defaultColWidth="11.5703125" defaultRowHeight="12.75" x14ac:dyDescent="0.2"/>
  <cols>
    <col min="1" max="1" width="4.42578125" style="1" customWidth="1"/>
    <col min="2" max="2" width="23.140625" style="2" customWidth="1"/>
    <col min="3" max="3" width="17.140625" style="1" customWidth="1"/>
    <col min="4" max="4" width="14.85546875" style="7" customWidth="1"/>
    <col min="5" max="8" width="14.85546875" style="1" customWidth="1"/>
    <col min="9" max="9" width="7.140625" style="1" customWidth="1"/>
    <col min="10" max="10" width="5.5703125" style="1" customWidth="1"/>
    <col min="11" max="11" width="14.5703125" style="1" customWidth="1"/>
    <col min="12" max="12" width="7.28515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9.85546875" style="1" customWidth="1"/>
    <col min="21" max="21" width="19.140625" style="1" customWidth="1"/>
    <col min="22" max="22" width="11.5703125" style="1" customWidth="1"/>
    <col min="23" max="16384" width="11.5703125" style="1"/>
  </cols>
  <sheetData>
    <row r="1" spans="1:22" ht="83.25" customHeight="1" x14ac:dyDescent="0.2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6" t="s">
        <v>596</v>
      </c>
      <c r="O1" s="86"/>
      <c r="P1" s="86"/>
      <c r="Q1" s="86"/>
      <c r="R1" s="86"/>
      <c r="S1" s="86"/>
      <c r="T1" s="86"/>
    </row>
    <row r="2" spans="1:22" ht="13.5" customHeight="1" x14ac:dyDescent="0.4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8"/>
      <c r="O2" s="28"/>
      <c r="P2" s="28"/>
      <c r="Q2" s="29"/>
      <c r="R2" s="29"/>
      <c r="S2" s="29"/>
      <c r="T2" s="29"/>
    </row>
    <row r="3" spans="1:22" s="2" customFormat="1" ht="77.25" customHeight="1" x14ac:dyDescent="0.4">
      <c r="N3" s="86" t="s">
        <v>403</v>
      </c>
      <c r="O3" s="86"/>
      <c r="P3" s="86"/>
      <c r="Q3" s="86"/>
      <c r="R3" s="86"/>
      <c r="S3" s="86"/>
      <c r="T3" s="86"/>
      <c r="U3" s="18"/>
      <c r="V3" s="18"/>
    </row>
    <row r="4" spans="1:22" s="3" customFormat="1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01"/>
      <c r="Q4" s="101"/>
      <c r="R4" s="101"/>
      <c r="S4" s="101"/>
      <c r="T4" s="101"/>
    </row>
    <row r="5" spans="1:22" s="3" customFormat="1" ht="26.25" x14ac:dyDescent="0.2">
      <c r="A5" s="102" t="s">
        <v>202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2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2" ht="197.25" customHeight="1" x14ac:dyDescent="0.2">
      <c r="A7" s="30" t="s">
        <v>26</v>
      </c>
      <c r="B7" s="31" t="s">
        <v>9</v>
      </c>
      <c r="C7" s="31" t="s">
        <v>5</v>
      </c>
      <c r="D7" s="31" t="s">
        <v>322</v>
      </c>
      <c r="E7" s="31" t="s">
        <v>318</v>
      </c>
      <c r="F7" s="31" t="s">
        <v>319</v>
      </c>
      <c r="G7" s="31" t="s">
        <v>24</v>
      </c>
      <c r="H7" s="31" t="s">
        <v>29</v>
      </c>
      <c r="I7" s="25" t="s">
        <v>16</v>
      </c>
      <c r="J7" s="25" t="s">
        <v>27</v>
      </c>
      <c r="K7" s="25" t="s">
        <v>15</v>
      </c>
      <c r="L7" s="25" t="s">
        <v>4</v>
      </c>
      <c r="M7" s="25" t="s">
        <v>12</v>
      </c>
      <c r="N7" s="25" t="s">
        <v>14</v>
      </c>
      <c r="O7" s="25" t="s">
        <v>17</v>
      </c>
      <c r="P7" s="25" t="s">
        <v>20</v>
      </c>
      <c r="Q7" s="25" t="s">
        <v>18</v>
      </c>
      <c r="R7" s="25" t="s">
        <v>19</v>
      </c>
      <c r="S7" s="25" t="s">
        <v>28</v>
      </c>
      <c r="T7" s="32" t="s">
        <v>6</v>
      </c>
    </row>
    <row r="8" spans="1:22" s="5" customFormat="1" x14ac:dyDescent="0.2">
      <c r="A8" s="16">
        <v>1</v>
      </c>
      <c r="B8" s="16">
        <v>2</v>
      </c>
      <c r="C8" s="16">
        <v>3</v>
      </c>
      <c r="D8" s="21" t="s">
        <v>366</v>
      </c>
      <c r="E8" s="21" t="s">
        <v>367</v>
      </c>
      <c r="F8" s="21" t="s">
        <v>368</v>
      </c>
      <c r="G8" s="16">
        <v>7</v>
      </c>
      <c r="H8" s="21" t="s">
        <v>369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</row>
    <row r="9" spans="1:22" s="5" customFormat="1" x14ac:dyDescent="0.2">
      <c r="A9" s="83" t="s">
        <v>10</v>
      </c>
      <c r="B9" s="82" t="s">
        <v>104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2" s="5" customFormat="1" x14ac:dyDescent="0.2">
      <c r="A10" s="84"/>
      <c r="B10" s="33" t="s">
        <v>5</v>
      </c>
      <c r="C10" s="9">
        <f>SUM(D10:H10)</f>
        <v>3222919.2749999999</v>
      </c>
      <c r="D10" s="9">
        <f>SUM(D11:D14)</f>
        <v>2855409.1</v>
      </c>
      <c r="E10" s="9">
        <f t="shared" ref="E10" si="0">SUM(E11:E14)</f>
        <v>0</v>
      </c>
      <c r="F10" s="9">
        <f t="shared" ref="F10" si="1">SUM(F11:F14)</f>
        <v>0</v>
      </c>
      <c r="G10" s="9">
        <f t="shared" ref="G10:H10" si="2">SUM(G11:G14)</f>
        <v>198909.86799999999</v>
      </c>
      <c r="H10" s="9">
        <f t="shared" si="2"/>
        <v>168600.307</v>
      </c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2" ht="12.75" customHeight="1" x14ac:dyDescent="0.2">
      <c r="A11" s="84"/>
      <c r="B11" s="33" t="s">
        <v>0</v>
      </c>
      <c r="C11" s="9">
        <f t="shared" ref="C11:C14" si="3">SUM(D11:H11)</f>
        <v>2501400</v>
      </c>
      <c r="D11" s="9">
        <f>D19+D27+D35</f>
        <v>2501400</v>
      </c>
      <c r="E11" s="9">
        <f t="shared" ref="E11:H11" si="4">E19+E27+E35</f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2" ht="12.75" customHeight="1" x14ac:dyDescent="0.2">
      <c r="A12" s="84"/>
      <c r="B12" s="33" t="s">
        <v>1</v>
      </c>
      <c r="C12" s="9">
        <f t="shared" si="3"/>
        <v>721519.27500000002</v>
      </c>
      <c r="D12" s="9">
        <f t="shared" ref="D12:H12" si="5">D20+D28+D36</f>
        <v>354009.10000000003</v>
      </c>
      <c r="E12" s="9">
        <f t="shared" si="5"/>
        <v>0</v>
      </c>
      <c r="F12" s="9">
        <f t="shared" si="5"/>
        <v>0</v>
      </c>
      <c r="G12" s="9">
        <f t="shared" si="5"/>
        <v>198909.86799999999</v>
      </c>
      <c r="H12" s="9">
        <f t="shared" si="5"/>
        <v>168600.307</v>
      </c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22" ht="12.75" customHeight="1" x14ac:dyDescent="0.2">
      <c r="A13" s="84"/>
      <c r="B13" s="33" t="s">
        <v>2</v>
      </c>
      <c r="C13" s="9">
        <f t="shared" si="3"/>
        <v>0</v>
      </c>
      <c r="D13" s="9">
        <f t="shared" ref="D13:H13" si="6">D21+D29+D37</f>
        <v>0</v>
      </c>
      <c r="E13" s="9">
        <f t="shared" si="6"/>
        <v>0</v>
      </c>
      <c r="F13" s="9">
        <f t="shared" si="6"/>
        <v>0</v>
      </c>
      <c r="G13" s="9">
        <f t="shared" si="6"/>
        <v>0</v>
      </c>
      <c r="H13" s="9">
        <f t="shared" si="6"/>
        <v>0</v>
      </c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</row>
    <row r="14" spans="1:22" ht="12.75" customHeight="1" x14ac:dyDescent="0.2">
      <c r="A14" s="85"/>
      <c r="B14" s="33" t="s">
        <v>3</v>
      </c>
      <c r="C14" s="9">
        <f t="shared" si="3"/>
        <v>0</v>
      </c>
      <c r="D14" s="9">
        <f t="shared" ref="D14:H14" si="7">D22+D30+D38</f>
        <v>0</v>
      </c>
      <c r="E14" s="9">
        <f t="shared" si="7"/>
        <v>0</v>
      </c>
      <c r="F14" s="9">
        <f t="shared" si="7"/>
        <v>0</v>
      </c>
      <c r="G14" s="9">
        <f t="shared" si="7"/>
        <v>0</v>
      </c>
      <c r="H14" s="9">
        <f t="shared" si="7"/>
        <v>0</v>
      </c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1:22" x14ac:dyDescent="0.2">
      <c r="A15" s="41" t="s">
        <v>491</v>
      </c>
      <c r="B15" s="44" t="s">
        <v>69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2" x14ac:dyDescent="0.2">
      <c r="A16" s="42"/>
      <c r="B16" s="46" t="s">
        <v>135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ht="50.1" customHeight="1" x14ac:dyDescent="0.2">
      <c r="A17" s="42"/>
      <c r="B17" s="60" t="s">
        <v>70</v>
      </c>
      <c r="C17" s="61"/>
      <c r="D17" s="61"/>
      <c r="E17" s="61"/>
      <c r="F17" s="61"/>
      <c r="G17" s="61"/>
      <c r="H17" s="62"/>
      <c r="I17" s="48" t="s">
        <v>136</v>
      </c>
      <c r="J17" s="48"/>
      <c r="K17" s="48" t="s">
        <v>105</v>
      </c>
      <c r="L17" s="48"/>
      <c r="M17" s="48" t="s">
        <v>69</v>
      </c>
      <c r="N17" s="48" t="s">
        <v>69</v>
      </c>
      <c r="O17" s="48" t="s">
        <v>69</v>
      </c>
      <c r="P17" s="53"/>
      <c r="Q17" s="48" t="s">
        <v>30</v>
      </c>
      <c r="R17" s="48" t="s">
        <v>106</v>
      </c>
      <c r="S17" s="48" t="s">
        <v>137</v>
      </c>
      <c r="T17" s="51"/>
    </row>
    <row r="18" spans="1:20" ht="12.75" customHeight="1" x14ac:dyDescent="0.2">
      <c r="A18" s="42"/>
      <c r="B18" s="15" t="s">
        <v>5</v>
      </c>
      <c r="C18" s="8">
        <f>D18+E18+F18+G18+H18</f>
        <v>589476.375</v>
      </c>
      <c r="D18" s="6">
        <f t="shared" ref="D18" si="8">SUM(D19:D22)</f>
        <v>221966.2</v>
      </c>
      <c r="E18" s="6">
        <f t="shared" ref="E18:H18" si="9">SUM(E19:E22)</f>
        <v>0</v>
      </c>
      <c r="F18" s="6">
        <f t="shared" si="9"/>
        <v>0</v>
      </c>
      <c r="G18" s="6">
        <f t="shared" si="9"/>
        <v>198909.86799999999</v>
      </c>
      <c r="H18" s="6">
        <f t="shared" si="9"/>
        <v>168600.307</v>
      </c>
      <c r="I18" s="49"/>
      <c r="J18" s="49"/>
      <c r="K18" s="49"/>
      <c r="L18" s="49"/>
      <c r="M18" s="49"/>
      <c r="N18" s="49"/>
      <c r="O18" s="49"/>
      <c r="P18" s="54"/>
      <c r="Q18" s="49"/>
      <c r="R18" s="49"/>
      <c r="S18" s="49"/>
      <c r="T18" s="51"/>
    </row>
    <row r="19" spans="1:20" ht="12.75" customHeight="1" x14ac:dyDescent="0.2">
      <c r="A19" s="42"/>
      <c r="B19" s="15" t="s">
        <v>0</v>
      </c>
      <c r="C19" s="8">
        <f t="shared" ref="C19:C22" si="10">D19+E19+F19+G19+H19</f>
        <v>0</v>
      </c>
      <c r="D19" s="6"/>
      <c r="E19" s="6"/>
      <c r="F19" s="6"/>
      <c r="G19" s="6"/>
      <c r="H19" s="6"/>
      <c r="I19" s="49"/>
      <c r="J19" s="49"/>
      <c r="K19" s="49"/>
      <c r="L19" s="49"/>
      <c r="M19" s="49"/>
      <c r="N19" s="49"/>
      <c r="O19" s="49"/>
      <c r="P19" s="54"/>
      <c r="Q19" s="49"/>
      <c r="R19" s="49"/>
      <c r="S19" s="49"/>
      <c r="T19" s="51"/>
    </row>
    <row r="20" spans="1:20" ht="12.75" customHeight="1" x14ac:dyDescent="0.2">
      <c r="A20" s="42"/>
      <c r="B20" s="15" t="s">
        <v>1</v>
      </c>
      <c r="C20" s="8">
        <f t="shared" si="10"/>
        <v>589476.375</v>
      </c>
      <c r="D20" s="6">
        <v>221966.2</v>
      </c>
      <c r="E20" s="6">
        <v>0</v>
      </c>
      <c r="F20" s="6">
        <v>0</v>
      </c>
      <c r="G20" s="6">
        <v>198909.86799999999</v>
      </c>
      <c r="H20" s="6">
        <v>168600.307</v>
      </c>
      <c r="I20" s="49"/>
      <c r="J20" s="49"/>
      <c r="K20" s="49"/>
      <c r="L20" s="49"/>
      <c r="M20" s="49"/>
      <c r="N20" s="49"/>
      <c r="O20" s="49"/>
      <c r="P20" s="54"/>
      <c r="Q20" s="49"/>
      <c r="R20" s="49"/>
      <c r="S20" s="49"/>
      <c r="T20" s="51"/>
    </row>
    <row r="21" spans="1:20" ht="12.75" customHeight="1" x14ac:dyDescent="0.2">
      <c r="A21" s="42"/>
      <c r="B21" s="15" t="s">
        <v>2</v>
      </c>
      <c r="C21" s="8">
        <f t="shared" si="10"/>
        <v>0</v>
      </c>
      <c r="D21" s="6"/>
      <c r="E21" s="6"/>
      <c r="F21" s="6"/>
      <c r="G21" s="6"/>
      <c r="H21" s="6"/>
      <c r="I21" s="49"/>
      <c r="J21" s="49"/>
      <c r="K21" s="49"/>
      <c r="L21" s="49"/>
      <c r="M21" s="49"/>
      <c r="N21" s="49"/>
      <c r="O21" s="49"/>
      <c r="P21" s="54"/>
      <c r="Q21" s="49"/>
      <c r="R21" s="49"/>
      <c r="S21" s="49"/>
      <c r="T21" s="51"/>
    </row>
    <row r="22" spans="1:20" ht="12.75" customHeight="1" x14ac:dyDescent="0.2">
      <c r="A22" s="43"/>
      <c r="B22" s="15" t="s">
        <v>3</v>
      </c>
      <c r="C22" s="8">
        <f t="shared" si="10"/>
        <v>0</v>
      </c>
      <c r="D22" s="6"/>
      <c r="E22" s="6"/>
      <c r="F22" s="6"/>
      <c r="G22" s="6"/>
      <c r="H22" s="6"/>
      <c r="I22" s="63"/>
      <c r="J22" s="63"/>
      <c r="K22" s="63"/>
      <c r="L22" s="63"/>
      <c r="M22" s="63"/>
      <c r="N22" s="63"/>
      <c r="O22" s="63"/>
      <c r="P22" s="64"/>
      <c r="Q22" s="63"/>
      <c r="R22" s="63"/>
      <c r="S22" s="63"/>
      <c r="T22" s="51"/>
    </row>
    <row r="23" spans="1:20" ht="12.75" customHeight="1" x14ac:dyDescent="0.2">
      <c r="A23" s="41" t="s">
        <v>492</v>
      </c>
      <c r="B23" s="44" t="s">
        <v>45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</row>
    <row r="24" spans="1:20" s="7" customFormat="1" x14ac:dyDescent="0.2">
      <c r="A24" s="42"/>
      <c r="B24" s="46" t="s">
        <v>138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50.1" customHeight="1" x14ac:dyDescent="0.2">
      <c r="A25" s="42"/>
      <c r="B25" s="60" t="s">
        <v>320</v>
      </c>
      <c r="C25" s="61"/>
      <c r="D25" s="61"/>
      <c r="E25" s="61"/>
      <c r="F25" s="61"/>
      <c r="G25" s="61"/>
      <c r="H25" s="62"/>
      <c r="I25" s="48" t="s">
        <v>56</v>
      </c>
      <c r="J25" s="48"/>
      <c r="K25" s="48" t="s">
        <v>42</v>
      </c>
      <c r="L25" s="48" t="s">
        <v>110</v>
      </c>
      <c r="M25" s="48" t="s">
        <v>111</v>
      </c>
      <c r="N25" s="48" t="s">
        <v>111</v>
      </c>
      <c r="O25" s="48" t="s">
        <v>111</v>
      </c>
      <c r="P25" s="53" t="s">
        <v>139</v>
      </c>
      <c r="Q25" s="48" t="s">
        <v>30</v>
      </c>
      <c r="R25" s="48" t="s">
        <v>109</v>
      </c>
      <c r="S25" s="48" t="s">
        <v>32</v>
      </c>
      <c r="T25" s="51" t="s">
        <v>370</v>
      </c>
    </row>
    <row r="26" spans="1:20" s="7" customFormat="1" ht="12.75" customHeight="1" x14ac:dyDescent="0.2">
      <c r="A26" s="42"/>
      <c r="B26" s="15" t="s">
        <v>5</v>
      </c>
      <c r="C26" s="8">
        <f>SUM(D26:H26)</f>
        <v>2633100</v>
      </c>
      <c r="D26" s="6">
        <f t="shared" ref="D26" si="11">SUM(D27:D30)</f>
        <v>2633100</v>
      </c>
      <c r="E26" s="6">
        <f t="shared" ref="E26:H26" si="12">SUM(E27:E30)</f>
        <v>0</v>
      </c>
      <c r="F26" s="6">
        <f t="shared" si="12"/>
        <v>0</v>
      </c>
      <c r="G26" s="6">
        <f t="shared" si="12"/>
        <v>0</v>
      </c>
      <c r="H26" s="6">
        <f t="shared" si="12"/>
        <v>0</v>
      </c>
      <c r="I26" s="49"/>
      <c r="J26" s="49"/>
      <c r="K26" s="49"/>
      <c r="L26" s="49"/>
      <c r="M26" s="49"/>
      <c r="N26" s="49"/>
      <c r="O26" s="49"/>
      <c r="P26" s="54"/>
      <c r="Q26" s="49"/>
      <c r="R26" s="49"/>
      <c r="S26" s="49"/>
      <c r="T26" s="51"/>
    </row>
    <row r="27" spans="1:20" s="7" customFormat="1" ht="12.75" customHeight="1" x14ac:dyDescent="0.2">
      <c r="A27" s="42"/>
      <c r="B27" s="15" t="s">
        <v>0</v>
      </c>
      <c r="C27" s="8">
        <f t="shared" ref="C27:C30" si="13">SUM(D27:H27)</f>
        <v>2501400</v>
      </c>
      <c r="D27" s="6">
        <v>2501400</v>
      </c>
      <c r="E27" s="6"/>
      <c r="F27" s="6"/>
      <c r="G27" s="6"/>
      <c r="H27" s="6"/>
      <c r="I27" s="49"/>
      <c r="J27" s="49"/>
      <c r="K27" s="49"/>
      <c r="L27" s="49"/>
      <c r="M27" s="49"/>
      <c r="N27" s="49"/>
      <c r="O27" s="49"/>
      <c r="P27" s="54"/>
      <c r="Q27" s="49"/>
      <c r="R27" s="49"/>
      <c r="S27" s="49"/>
      <c r="T27" s="51"/>
    </row>
    <row r="28" spans="1:20" s="7" customFormat="1" ht="12.75" customHeight="1" x14ac:dyDescent="0.2">
      <c r="A28" s="42"/>
      <c r="B28" s="15" t="s">
        <v>1</v>
      </c>
      <c r="C28" s="8">
        <f t="shared" si="13"/>
        <v>131700</v>
      </c>
      <c r="D28" s="6">
        <v>131700</v>
      </c>
      <c r="E28" s="6"/>
      <c r="F28" s="6"/>
      <c r="G28" s="6"/>
      <c r="H28" s="6"/>
      <c r="I28" s="49"/>
      <c r="J28" s="49"/>
      <c r="K28" s="49"/>
      <c r="L28" s="49"/>
      <c r="M28" s="49"/>
      <c r="N28" s="49"/>
      <c r="O28" s="49"/>
      <c r="P28" s="54"/>
      <c r="Q28" s="49"/>
      <c r="R28" s="49"/>
      <c r="S28" s="49"/>
      <c r="T28" s="51"/>
    </row>
    <row r="29" spans="1:20" s="7" customFormat="1" ht="12.75" customHeight="1" x14ac:dyDescent="0.2">
      <c r="A29" s="42"/>
      <c r="B29" s="15" t="s">
        <v>2</v>
      </c>
      <c r="C29" s="8">
        <f t="shared" si="13"/>
        <v>0</v>
      </c>
      <c r="D29" s="6"/>
      <c r="E29" s="6"/>
      <c r="F29" s="6"/>
      <c r="G29" s="6"/>
      <c r="H29" s="6"/>
      <c r="I29" s="49"/>
      <c r="J29" s="49"/>
      <c r="K29" s="49"/>
      <c r="L29" s="49"/>
      <c r="M29" s="49"/>
      <c r="N29" s="49"/>
      <c r="O29" s="49"/>
      <c r="P29" s="54"/>
      <c r="Q29" s="49"/>
      <c r="R29" s="49"/>
      <c r="S29" s="49"/>
      <c r="T29" s="51"/>
    </row>
    <row r="30" spans="1:20" s="7" customFormat="1" ht="12.75" customHeight="1" x14ac:dyDescent="0.2">
      <c r="A30" s="43"/>
      <c r="B30" s="15" t="s">
        <v>3</v>
      </c>
      <c r="C30" s="8">
        <f t="shared" si="13"/>
        <v>0</v>
      </c>
      <c r="D30" s="6"/>
      <c r="E30" s="6"/>
      <c r="F30" s="6"/>
      <c r="G30" s="6"/>
      <c r="H30" s="6"/>
      <c r="I30" s="63"/>
      <c r="J30" s="63"/>
      <c r="K30" s="63"/>
      <c r="L30" s="63"/>
      <c r="M30" s="63"/>
      <c r="N30" s="63"/>
      <c r="O30" s="63"/>
      <c r="P30" s="64"/>
      <c r="Q30" s="63"/>
      <c r="R30" s="63"/>
      <c r="S30" s="63"/>
      <c r="T30" s="51"/>
    </row>
    <row r="31" spans="1:20" s="7" customFormat="1" ht="12.75" customHeight="1" x14ac:dyDescent="0.2">
      <c r="A31" s="41" t="s">
        <v>493</v>
      </c>
      <c r="B31" s="44" t="s">
        <v>45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  <row r="32" spans="1:20" s="7" customFormat="1" ht="12.75" customHeight="1" x14ac:dyDescent="0.2">
      <c r="A32" s="42"/>
      <c r="B32" s="46" t="s">
        <v>138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s="7" customFormat="1" ht="50.1" customHeight="1" x14ac:dyDescent="0.2">
      <c r="A33" s="42"/>
      <c r="B33" s="60" t="s">
        <v>433</v>
      </c>
      <c r="C33" s="61"/>
      <c r="D33" s="61"/>
      <c r="E33" s="61"/>
      <c r="F33" s="61"/>
      <c r="G33" s="61"/>
      <c r="H33" s="62"/>
      <c r="I33" s="48" t="s">
        <v>13</v>
      </c>
      <c r="J33" s="48"/>
      <c r="K33" s="48" t="s">
        <v>42</v>
      </c>
      <c r="L33" s="48"/>
      <c r="M33" s="48" t="s">
        <v>111</v>
      </c>
      <c r="N33" s="48" t="s">
        <v>107</v>
      </c>
      <c r="O33" s="48" t="s">
        <v>111</v>
      </c>
      <c r="P33" s="53" t="s">
        <v>480</v>
      </c>
      <c r="Q33" s="48" t="s">
        <v>30</v>
      </c>
      <c r="R33" s="48" t="s">
        <v>68</v>
      </c>
      <c r="S33" s="48" t="s">
        <v>32</v>
      </c>
      <c r="T33" s="48" t="s">
        <v>481</v>
      </c>
    </row>
    <row r="34" spans="1:20" s="7" customFormat="1" ht="12.75" customHeight="1" x14ac:dyDescent="0.2">
      <c r="A34" s="42"/>
      <c r="B34" s="15" t="s">
        <v>5</v>
      </c>
      <c r="C34" s="8">
        <f>SUM(D34:H34)</f>
        <v>342.9</v>
      </c>
      <c r="D34" s="6">
        <f t="shared" ref="D34:H34" si="14">SUM(D35:D38)</f>
        <v>342.9</v>
      </c>
      <c r="E34" s="6">
        <f t="shared" si="14"/>
        <v>0</v>
      </c>
      <c r="F34" s="6">
        <f t="shared" si="14"/>
        <v>0</v>
      </c>
      <c r="G34" s="6">
        <f t="shared" si="14"/>
        <v>0</v>
      </c>
      <c r="H34" s="6">
        <f t="shared" si="14"/>
        <v>0</v>
      </c>
      <c r="I34" s="49"/>
      <c r="J34" s="49"/>
      <c r="K34" s="49"/>
      <c r="L34" s="49"/>
      <c r="M34" s="49"/>
      <c r="N34" s="49"/>
      <c r="O34" s="49"/>
      <c r="P34" s="54"/>
      <c r="Q34" s="49"/>
      <c r="R34" s="49"/>
      <c r="S34" s="49"/>
      <c r="T34" s="49"/>
    </row>
    <row r="35" spans="1:20" s="7" customFormat="1" ht="12.75" customHeight="1" x14ac:dyDescent="0.2">
      <c r="A35" s="42"/>
      <c r="B35" s="15" t="s">
        <v>0</v>
      </c>
      <c r="C35" s="8">
        <f t="shared" ref="C35:C38" si="15">SUM(D35:H35)</f>
        <v>0</v>
      </c>
      <c r="D35" s="6"/>
      <c r="E35" s="6"/>
      <c r="F35" s="6"/>
      <c r="G35" s="6"/>
      <c r="H35" s="6"/>
      <c r="I35" s="49"/>
      <c r="J35" s="49"/>
      <c r="K35" s="49"/>
      <c r="L35" s="49"/>
      <c r="M35" s="49"/>
      <c r="N35" s="49"/>
      <c r="O35" s="49"/>
      <c r="P35" s="54"/>
      <c r="Q35" s="49"/>
      <c r="R35" s="49"/>
      <c r="S35" s="49"/>
      <c r="T35" s="49"/>
    </row>
    <row r="36" spans="1:20" s="7" customFormat="1" ht="12.75" customHeight="1" x14ac:dyDescent="0.2">
      <c r="A36" s="42"/>
      <c r="B36" s="15" t="s">
        <v>1</v>
      </c>
      <c r="C36" s="8">
        <f t="shared" si="15"/>
        <v>342.9</v>
      </c>
      <c r="D36" s="6">
        <f>0+342.9</f>
        <v>342.9</v>
      </c>
      <c r="E36" s="6"/>
      <c r="F36" s="6"/>
      <c r="G36" s="6"/>
      <c r="H36" s="6"/>
      <c r="I36" s="49"/>
      <c r="J36" s="49"/>
      <c r="K36" s="49"/>
      <c r="L36" s="49"/>
      <c r="M36" s="49"/>
      <c r="N36" s="49"/>
      <c r="O36" s="49"/>
      <c r="P36" s="54"/>
      <c r="Q36" s="49"/>
      <c r="R36" s="49"/>
      <c r="S36" s="49"/>
      <c r="T36" s="49"/>
    </row>
    <row r="37" spans="1:20" s="7" customFormat="1" ht="12.75" customHeight="1" x14ac:dyDescent="0.2">
      <c r="A37" s="42"/>
      <c r="B37" s="15" t="s">
        <v>2</v>
      </c>
      <c r="C37" s="8">
        <f t="shared" si="15"/>
        <v>0</v>
      </c>
      <c r="D37" s="6"/>
      <c r="E37" s="6"/>
      <c r="F37" s="6"/>
      <c r="G37" s="6"/>
      <c r="H37" s="6"/>
      <c r="I37" s="49"/>
      <c r="J37" s="49"/>
      <c r="K37" s="49"/>
      <c r="L37" s="49"/>
      <c r="M37" s="49"/>
      <c r="N37" s="49"/>
      <c r="O37" s="49"/>
      <c r="P37" s="54"/>
      <c r="Q37" s="49"/>
      <c r="R37" s="49"/>
      <c r="S37" s="49"/>
      <c r="T37" s="49"/>
    </row>
    <row r="38" spans="1:20" s="7" customFormat="1" ht="12.75" customHeight="1" x14ac:dyDescent="0.2">
      <c r="A38" s="43"/>
      <c r="B38" s="15" t="s">
        <v>3</v>
      </c>
      <c r="C38" s="8">
        <f t="shared" si="15"/>
        <v>0</v>
      </c>
      <c r="D38" s="6"/>
      <c r="E38" s="6"/>
      <c r="F38" s="6"/>
      <c r="G38" s="6"/>
      <c r="H38" s="6"/>
      <c r="I38" s="63"/>
      <c r="J38" s="63"/>
      <c r="K38" s="63"/>
      <c r="L38" s="63"/>
      <c r="M38" s="63"/>
      <c r="N38" s="63"/>
      <c r="O38" s="63"/>
      <c r="P38" s="64"/>
      <c r="Q38" s="63"/>
      <c r="R38" s="63"/>
      <c r="S38" s="63"/>
      <c r="T38" s="63"/>
    </row>
    <row r="39" spans="1:20" s="7" customFormat="1" x14ac:dyDescent="0.2">
      <c r="A39" s="83" t="s">
        <v>112</v>
      </c>
      <c r="B39" s="46" t="s">
        <v>140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7" customFormat="1" x14ac:dyDescent="0.2">
      <c r="A40" s="84"/>
      <c r="B40" s="33" t="s">
        <v>5</v>
      </c>
      <c r="C40" s="9">
        <f>SUM(D40:H40)</f>
        <v>4745730.3350600004</v>
      </c>
      <c r="D40" s="9">
        <f t="shared" ref="D40" si="16">SUM(D41:D44)</f>
        <v>1630502.13387</v>
      </c>
      <c r="E40" s="9">
        <f>SUM(E41:E44)</f>
        <v>971684.06182000006</v>
      </c>
      <c r="F40" s="9">
        <f t="shared" ref="F40" si="17">SUM(F41:F44)</f>
        <v>1627120.3871099998</v>
      </c>
      <c r="G40" s="9">
        <f t="shared" ref="G40:H40" si="18">SUM(G41:G44)</f>
        <v>516423.75225999998</v>
      </c>
      <c r="H40" s="9">
        <f t="shared" si="18"/>
        <v>0</v>
      </c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</row>
    <row r="41" spans="1:20" s="7" customFormat="1" ht="12.75" customHeight="1" x14ac:dyDescent="0.2">
      <c r="A41" s="84"/>
      <c r="B41" s="33" t="s">
        <v>0</v>
      </c>
      <c r="C41" s="9">
        <f t="shared" ref="C41:C44" si="19">SUM(D41:H41)</f>
        <v>1714021.5</v>
      </c>
      <c r="D41" s="9">
        <f>D49+D57+D65+D73+D81+D89+D97+D105+D113+D121+D129+D137+D145+D161+D177+D185+D153+D169+D193</f>
        <v>388392.50000000006</v>
      </c>
      <c r="E41" s="9">
        <f t="shared" ref="E41:H41" si="20">E49+E57+E65+E73+E81+E89+E97+E105+E113+E121+E129+E137+E145+E161+E177+E185+E153+E169+E193</f>
        <v>784884.5</v>
      </c>
      <c r="F41" s="9">
        <f t="shared" si="20"/>
        <v>439067.2</v>
      </c>
      <c r="G41" s="9">
        <f t="shared" si="20"/>
        <v>101677.3</v>
      </c>
      <c r="H41" s="9">
        <f t="shared" si="20"/>
        <v>0</v>
      </c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</row>
    <row r="42" spans="1:20" s="7" customFormat="1" ht="12.75" customHeight="1" x14ac:dyDescent="0.2">
      <c r="A42" s="84"/>
      <c r="B42" s="33" t="s">
        <v>1</v>
      </c>
      <c r="C42" s="9">
        <f t="shared" si="19"/>
        <v>3025561.0723899994</v>
      </c>
      <c r="D42" s="9">
        <f t="shared" ref="D42:H42" si="21">D50+D58+D66+D74+D82+D90+D98+D106+D114+D122+D130+D138+D146+D162+D178+D186+D154+D170+D194</f>
        <v>1239872.7</v>
      </c>
      <c r="E42" s="9">
        <f t="shared" si="21"/>
        <v>184962.46528</v>
      </c>
      <c r="F42" s="9">
        <f t="shared" si="21"/>
        <v>1188053.1871099998</v>
      </c>
      <c r="G42" s="9">
        <f>G50+G58+G66+G74+G82+G90+G98+G106+G114+G122+G130+G138+G146+G162+G178+G186+G154+G170+G194</f>
        <v>412672.72</v>
      </c>
      <c r="H42" s="9">
        <f t="shared" si="21"/>
        <v>0</v>
      </c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</row>
    <row r="43" spans="1:20" s="7" customFormat="1" ht="12.75" customHeight="1" x14ac:dyDescent="0.2">
      <c r="A43" s="84"/>
      <c r="B43" s="33" t="s">
        <v>2</v>
      </c>
      <c r="C43" s="9">
        <f t="shared" si="19"/>
        <v>6147.7626700000001</v>
      </c>
      <c r="D43" s="9">
        <f t="shared" ref="D43:H43" si="22">D51+D59+D67+D75+D83+D91+D99+D107+D115+D123+D131+D139+D147+D163+D179+D187+D155+D171+D195</f>
        <v>2236.9338699999998</v>
      </c>
      <c r="E43" s="9">
        <f t="shared" si="22"/>
        <v>1837.09654</v>
      </c>
      <c r="F43" s="9">
        <f t="shared" si="22"/>
        <v>0</v>
      </c>
      <c r="G43" s="9">
        <f t="shared" si="22"/>
        <v>2073.7322600000002</v>
      </c>
      <c r="H43" s="9">
        <f t="shared" si="22"/>
        <v>0</v>
      </c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/>
    </row>
    <row r="44" spans="1:20" s="7" customFormat="1" ht="12.75" customHeight="1" x14ac:dyDescent="0.2">
      <c r="A44" s="85"/>
      <c r="B44" s="33" t="s">
        <v>3</v>
      </c>
      <c r="C44" s="9">
        <f t="shared" si="19"/>
        <v>0</v>
      </c>
      <c r="D44" s="9">
        <f t="shared" ref="D44:H44" si="23">D52+D60+D68+D76+D84+D92+D100+D108+D116+D124+D132+D140+D148+D164+D180+D188+D156+D172+D196</f>
        <v>0</v>
      </c>
      <c r="E44" s="9">
        <f t="shared" si="23"/>
        <v>0</v>
      </c>
      <c r="F44" s="9">
        <f t="shared" si="23"/>
        <v>0</v>
      </c>
      <c r="G44" s="9">
        <f t="shared" si="23"/>
        <v>0</v>
      </c>
      <c r="H44" s="9">
        <f t="shared" si="23"/>
        <v>0</v>
      </c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</row>
    <row r="45" spans="1:20" x14ac:dyDescent="0.2">
      <c r="A45" s="41" t="s">
        <v>494</v>
      </c>
      <c r="B45" s="44" t="s">
        <v>45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0" s="7" customFormat="1" x14ac:dyDescent="0.2">
      <c r="A46" s="42" t="s">
        <v>108</v>
      </c>
      <c r="B46" s="46" t="s">
        <v>141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s="7" customFormat="1" ht="50.1" customHeight="1" x14ac:dyDescent="0.2">
      <c r="A47" s="42"/>
      <c r="B47" s="60" t="s">
        <v>143</v>
      </c>
      <c r="C47" s="61"/>
      <c r="D47" s="61"/>
      <c r="E47" s="61"/>
      <c r="F47" s="61"/>
      <c r="G47" s="61"/>
      <c r="H47" s="62"/>
      <c r="I47" s="48" t="s">
        <v>24</v>
      </c>
      <c r="J47" s="48"/>
      <c r="K47" s="48" t="s">
        <v>42</v>
      </c>
      <c r="L47" s="48" t="s">
        <v>115</v>
      </c>
      <c r="M47" s="48" t="s">
        <v>111</v>
      </c>
      <c r="N47" s="48" t="s">
        <v>330</v>
      </c>
      <c r="O47" s="48" t="s">
        <v>111</v>
      </c>
      <c r="P47" s="53" t="s">
        <v>203</v>
      </c>
      <c r="Q47" s="48" t="s">
        <v>30</v>
      </c>
      <c r="R47" s="48" t="s">
        <v>63</v>
      </c>
      <c r="S47" s="48" t="s">
        <v>32</v>
      </c>
      <c r="T47" s="51" t="s">
        <v>371</v>
      </c>
    </row>
    <row r="48" spans="1:20" s="7" customFormat="1" ht="12.75" customHeight="1" x14ac:dyDescent="0.2">
      <c r="A48" s="42"/>
      <c r="B48" s="15" t="s">
        <v>5</v>
      </c>
      <c r="C48" s="8">
        <f>SUM(D48:H48)</f>
        <v>80000</v>
      </c>
      <c r="D48" s="6">
        <f t="shared" ref="D48" si="24">SUM(D49:D52)</f>
        <v>0</v>
      </c>
      <c r="E48" s="6">
        <f t="shared" ref="E48:H48" si="25">SUM(E49:E52)</f>
        <v>0</v>
      </c>
      <c r="F48" s="6">
        <f t="shared" si="25"/>
        <v>80000</v>
      </c>
      <c r="G48" s="6">
        <f t="shared" si="25"/>
        <v>0</v>
      </c>
      <c r="H48" s="6">
        <f t="shared" si="25"/>
        <v>0</v>
      </c>
      <c r="I48" s="49"/>
      <c r="J48" s="49"/>
      <c r="K48" s="49"/>
      <c r="L48" s="49"/>
      <c r="M48" s="49"/>
      <c r="N48" s="49"/>
      <c r="O48" s="49"/>
      <c r="P48" s="54"/>
      <c r="Q48" s="49"/>
      <c r="R48" s="49"/>
      <c r="S48" s="49"/>
      <c r="T48" s="51"/>
    </row>
    <row r="49" spans="1:20" s="7" customFormat="1" ht="12.75" customHeight="1" x14ac:dyDescent="0.2">
      <c r="A49" s="42"/>
      <c r="B49" s="15" t="s">
        <v>0</v>
      </c>
      <c r="C49" s="8">
        <f t="shared" ref="C49:C52" si="26">SUM(D49:H49)</f>
        <v>0</v>
      </c>
      <c r="D49" s="6"/>
      <c r="E49" s="6"/>
      <c r="F49" s="6"/>
      <c r="G49" s="6"/>
      <c r="H49" s="6"/>
      <c r="I49" s="49"/>
      <c r="J49" s="49"/>
      <c r="K49" s="49"/>
      <c r="L49" s="49"/>
      <c r="M49" s="49"/>
      <c r="N49" s="49"/>
      <c r="O49" s="49"/>
      <c r="P49" s="54"/>
      <c r="Q49" s="49"/>
      <c r="R49" s="49"/>
      <c r="S49" s="49"/>
      <c r="T49" s="51"/>
    </row>
    <row r="50" spans="1:20" s="7" customFormat="1" ht="12.75" customHeight="1" x14ac:dyDescent="0.2">
      <c r="A50" s="42"/>
      <c r="B50" s="15" t="s">
        <v>1</v>
      </c>
      <c r="C50" s="8">
        <f t="shared" si="26"/>
        <v>80000</v>
      </c>
      <c r="D50" s="6">
        <v>0</v>
      </c>
      <c r="E50" s="6">
        <v>0</v>
      </c>
      <c r="F50" s="6">
        <v>80000</v>
      </c>
      <c r="G50" s="6"/>
      <c r="H50" s="6"/>
      <c r="I50" s="49"/>
      <c r="J50" s="49"/>
      <c r="K50" s="49"/>
      <c r="L50" s="49"/>
      <c r="M50" s="49"/>
      <c r="N50" s="49"/>
      <c r="O50" s="49"/>
      <c r="P50" s="54"/>
      <c r="Q50" s="49"/>
      <c r="R50" s="49"/>
      <c r="S50" s="49"/>
      <c r="T50" s="51"/>
    </row>
    <row r="51" spans="1:20" s="7" customFormat="1" ht="12.75" customHeight="1" x14ac:dyDescent="0.2">
      <c r="A51" s="42"/>
      <c r="B51" s="15" t="s">
        <v>2</v>
      </c>
      <c r="C51" s="8">
        <f t="shared" si="26"/>
        <v>0</v>
      </c>
      <c r="D51" s="6"/>
      <c r="E51" s="6"/>
      <c r="F51" s="6"/>
      <c r="G51" s="6"/>
      <c r="H51" s="6"/>
      <c r="I51" s="49"/>
      <c r="J51" s="49"/>
      <c r="K51" s="49"/>
      <c r="L51" s="49"/>
      <c r="M51" s="49"/>
      <c r="N51" s="49"/>
      <c r="O51" s="49"/>
      <c r="P51" s="54"/>
      <c r="Q51" s="49"/>
      <c r="R51" s="49"/>
      <c r="S51" s="49"/>
      <c r="T51" s="51"/>
    </row>
    <row r="52" spans="1:20" s="7" customFormat="1" ht="12.75" customHeight="1" x14ac:dyDescent="0.2">
      <c r="A52" s="43"/>
      <c r="B52" s="15" t="s">
        <v>3</v>
      </c>
      <c r="C52" s="8">
        <f t="shared" si="26"/>
        <v>0</v>
      </c>
      <c r="D52" s="6"/>
      <c r="E52" s="6"/>
      <c r="F52" s="6"/>
      <c r="G52" s="6"/>
      <c r="H52" s="6"/>
      <c r="I52" s="63"/>
      <c r="J52" s="63"/>
      <c r="K52" s="63"/>
      <c r="L52" s="63"/>
      <c r="M52" s="63"/>
      <c r="N52" s="63"/>
      <c r="O52" s="63"/>
      <c r="P52" s="64"/>
      <c r="Q52" s="63"/>
      <c r="R52" s="63"/>
      <c r="S52" s="63"/>
      <c r="T52" s="51"/>
    </row>
    <row r="53" spans="1:20" x14ac:dyDescent="0.2">
      <c r="A53" s="41" t="s">
        <v>495</v>
      </c>
      <c r="B53" s="44" t="s">
        <v>45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s="7" customFormat="1" x14ac:dyDescent="0.2">
      <c r="A54" s="42" t="s">
        <v>108</v>
      </c>
      <c r="B54" s="46" t="s">
        <v>141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s="7" customFormat="1" ht="50.1" customHeight="1" x14ac:dyDescent="0.2">
      <c r="A55" s="42"/>
      <c r="B55" s="60" t="s">
        <v>144</v>
      </c>
      <c r="C55" s="61"/>
      <c r="D55" s="61"/>
      <c r="E55" s="61"/>
      <c r="F55" s="61"/>
      <c r="G55" s="61"/>
      <c r="H55" s="62"/>
      <c r="I55" s="48" t="s">
        <v>24</v>
      </c>
      <c r="J55" s="48"/>
      <c r="K55" s="48" t="s">
        <v>42</v>
      </c>
      <c r="L55" s="48" t="s">
        <v>115</v>
      </c>
      <c r="M55" s="48" t="s">
        <v>111</v>
      </c>
      <c r="N55" s="48" t="s">
        <v>330</v>
      </c>
      <c r="O55" s="48" t="s">
        <v>111</v>
      </c>
      <c r="P55" s="53" t="s">
        <v>145</v>
      </c>
      <c r="Q55" s="48" t="s">
        <v>30</v>
      </c>
      <c r="R55" s="48" t="s">
        <v>60</v>
      </c>
      <c r="S55" s="48" t="s">
        <v>31</v>
      </c>
      <c r="T55" s="51" t="s">
        <v>204</v>
      </c>
    </row>
    <row r="56" spans="1:20" s="7" customFormat="1" ht="12.75" customHeight="1" x14ac:dyDescent="0.2">
      <c r="A56" s="42"/>
      <c r="B56" s="15" t="s">
        <v>5</v>
      </c>
      <c r="C56" s="8">
        <f>SUM(D56:H56)</f>
        <v>100000</v>
      </c>
      <c r="D56" s="6">
        <f t="shared" ref="D56:E56" si="27">SUM(D57:D60)</f>
        <v>0</v>
      </c>
      <c r="E56" s="6">
        <f t="shared" si="27"/>
        <v>0</v>
      </c>
      <c r="F56" s="6">
        <f t="shared" ref="F56:H56" si="28">SUM(F57:F60)</f>
        <v>100000</v>
      </c>
      <c r="G56" s="6">
        <f t="shared" si="28"/>
        <v>0</v>
      </c>
      <c r="H56" s="6">
        <f t="shared" si="28"/>
        <v>0</v>
      </c>
      <c r="I56" s="49"/>
      <c r="J56" s="49"/>
      <c r="K56" s="49"/>
      <c r="L56" s="49"/>
      <c r="M56" s="49"/>
      <c r="N56" s="49"/>
      <c r="O56" s="49"/>
      <c r="P56" s="54"/>
      <c r="Q56" s="49"/>
      <c r="R56" s="49"/>
      <c r="S56" s="49"/>
      <c r="T56" s="51"/>
    </row>
    <row r="57" spans="1:20" s="7" customFormat="1" ht="12.75" customHeight="1" x14ac:dyDescent="0.2">
      <c r="A57" s="42"/>
      <c r="B57" s="15" t="s">
        <v>0</v>
      </c>
      <c r="C57" s="8">
        <f t="shared" ref="C57:C60" si="29">SUM(D57:H57)</f>
        <v>0</v>
      </c>
      <c r="D57" s="6"/>
      <c r="E57" s="6"/>
      <c r="F57" s="6"/>
      <c r="G57" s="6"/>
      <c r="H57" s="6"/>
      <c r="I57" s="49"/>
      <c r="J57" s="49"/>
      <c r="K57" s="49"/>
      <c r="L57" s="49"/>
      <c r="M57" s="49"/>
      <c r="N57" s="49"/>
      <c r="O57" s="49"/>
      <c r="P57" s="54"/>
      <c r="Q57" s="49"/>
      <c r="R57" s="49"/>
      <c r="S57" s="49"/>
      <c r="T57" s="51"/>
    </row>
    <row r="58" spans="1:20" s="7" customFormat="1" ht="12.75" customHeight="1" x14ac:dyDescent="0.2">
      <c r="A58" s="42"/>
      <c r="B58" s="15" t="s">
        <v>1</v>
      </c>
      <c r="C58" s="8">
        <f t="shared" si="29"/>
        <v>100000</v>
      </c>
      <c r="D58" s="6">
        <v>0</v>
      </c>
      <c r="E58" s="6">
        <v>0</v>
      </c>
      <c r="F58" s="6">
        <v>100000</v>
      </c>
      <c r="G58" s="6"/>
      <c r="H58" s="6"/>
      <c r="I58" s="49"/>
      <c r="J58" s="49"/>
      <c r="K58" s="49"/>
      <c r="L58" s="49"/>
      <c r="M58" s="49"/>
      <c r="N58" s="49"/>
      <c r="O58" s="49"/>
      <c r="P58" s="54"/>
      <c r="Q58" s="49"/>
      <c r="R58" s="49"/>
      <c r="S58" s="49"/>
      <c r="T58" s="51"/>
    </row>
    <row r="59" spans="1:20" s="7" customFormat="1" ht="12.75" customHeight="1" x14ac:dyDescent="0.2">
      <c r="A59" s="42"/>
      <c r="B59" s="15" t="s">
        <v>2</v>
      </c>
      <c r="C59" s="8">
        <f t="shared" si="29"/>
        <v>0</v>
      </c>
      <c r="D59" s="6"/>
      <c r="E59" s="6"/>
      <c r="F59" s="6"/>
      <c r="G59" s="6"/>
      <c r="H59" s="6"/>
      <c r="I59" s="49"/>
      <c r="J59" s="49"/>
      <c r="K59" s="49"/>
      <c r="L59" s="49"/>
      <c r="M59" s="49"/>
      <c r="N59" s="49"/>
      <c r="O59" s="49"/>
      <c r="P59" s="54"/>
      <c r="Q59" s="49"/>
      <c r="R59" s="49"/>
      <c r="S59" s="49"/>
      <c r="T59" s="51"/>
    </row>
    <row r="60" spans="1:20" s="7" customFormat="1" ht="12.75" customHeight="1" x14ac:dyDescent="0.2">
      <c r="A60" s="43"/>
      <c r="B60" s="15" t="s">
        <v>3</v>
      </c>
      <c r="C60" s="8">
        <f t="shared" si="29"/>
        <v>0</v>
      </c>
      <c r="D60" s="6"/>
      <c r="E60" s="6"/>
      <c r="F60" s="6"/>
      <c r="G60" s="6"/>
      <c r="H60" s="6"/>
      <c r="I60" s="63"/>
      <c r="J60" s="63"/>
      <c r="K60" s="63"/>
      <c r="L60" s="63"/>
      <c r="M60" s="63"/>
      <c r="N60" s="63"/>
      <c r="O60" s="63"/>
      <c r="P60" s="64"/>
      <c r="Q60" s="63"/>
      <c r="R60" s="63"/>
      <c r="S60" s="63"/>
      <c r="T60" s="51"/>
    </row>
    <row r="61" spans="1:20" s="7" customFormat="1" x14ac:dyDescent="0.2">
      <c r="A61" s="41" t="s">
        <v>496</v>
      </c>
      <c r="B61" s="44" t="s">
        <v>45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5"/>
    </row>
    <row r="62" spans="1:20" s="7" customFormat="1" x14ac:dyDescent="0.2">
      <c r="A62" s="42" t="s">
        <v>108</v>
      </c>
      <c r="B62" s="46" t="s">
        <v>141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s="7" customFormat="1" ht="50.1" customHeight="1" x14ac:dyDescent="0.2">
      <c r="A63" s="42"/>
      <c r="B63" s="60" t="s">
        <v>147</v>
      </c>
      <c r="C63" s="61"/>
      <c r="D63" s="61"/>
      <c r="E63" s="61"/>
      <c r="F63" s="61"/>
      <c r="G63" s="61"/>
      <c r="H63" s="62"/>
      <c r="I63" s="48" t="s">
        <v>24</v>
      </c>
      <c r="J63" s="48"/>
      <c r="K63" s="48" t="s">
        <v>42</v>
      </c>
      <c r="L63" s="48" t="s">
        <v>117</v>
      </c>
      <c r="M63" s="48" t="s">
        <v>111</v>
      </c>
      <c r="N63" s="48" t="s">
        <v>330</v>
      </c>
      <c r="O63" s="48" t="s">
        <v>111</v>
      </c>
      <c r="P63" s="53" t="s">
        <v>148</v>
      </c>
      <c r="Q63" s="48" t="s">
        <v>30</v>
      </c>
      <c r="R63" s="48" t="s">
        <v>51</v>
      </c>
      <c r="S63" s="48" t="s">
        <v>31</v>
      </c>
      <c r="T63" s="51" t="s">
        <v>205</v>
      </c>
    </row>
    <row r="64" spans="1:20" s="7" customFormat="1" ht="12.75" customHeight="1" x14ac:dyDescent="0.2">
      <c r="A64" s="42"/>
      <c r="B64" s="15" t="s">
        <v>5</v>
      </c>
      <c r="C64" s="8">
        <f>SUM(D64:H64)</f>
        <v>158371.8377</v>
      </c>
      <c r="D64" s="6">
        <f t="shared" ref="D64:E64" si="30">SUM(D65:D68)</f>
        <v>0</v>
      </c>
      <c r="E64" s="6">
        <f t="shared" si="30"/>
        <v>0</v>
      </c>
      <c r="F64" s="6">
        <f t="shared" ref="F64:H64" si="31">SUM(F65:F68)</f>
        <v>158371.8377</v>
      </c>
      <c r="G64" s="6">
        <f t="shared" si="31"/>
        <v>0</v>
      </c>
      <c r="H64" s="6">
        <f t="shared" si="31"/>
        <v>0</v>
      </c>
      <c r="I64" s="49"/>
      <c r="J64" s="49"/>
      <c r="K64" s="49"/>
      <c r="L64" s="49"/>
      <c r="M64" s="49"/>
      <c r="N64" s="49"/>
      <c r="O64" s="49"/>
      <c r="P64" s="54"/>
      <c r="Q64" s="49"/>
      <c r="R64" s="49"/>
      <c r="S64" s="49"/>
      <c r="T64" s="51"/>
    </row>
    <row r="65" spans="1:20" s="7" customFormat="1" ht="12.75" customHeight="1" x14ac:dyDescent="0.2">
      <c r="A65" s="42"/>
      <c r="B65" s="15" t="s">
        <v>0</v>
      </c>
      <c r="C65" s="8">
        <f t="shared" ref="C65:C68" si="32">SUM(D65:H65)</f>
        <v>0</v>
      </c>
      <c r="D65" s="6"/>
      <c r="E65" s="6"/>
      <c r="F65" s="6"/>
      <c r="G65" s="6"/>
      <c r="H65" s="6"/>
      <c r="I65" s="49"/>
      <c r="J65" s="49"/>
      <c r="K65" s="49"/>
      <c r="L65" s="49"/>
      <c r="M65" s="49"/>
      <c r="N65" s="49"/>
      <c r="O65" s="49"/>
      <c r="P65" s="54"/>
      <c r="Q65" s="49"/>
      <c r="R65" s="49"/>
      <c r="S65" s="49"/>
      <c r="T65" s="51"/>
    </row>
    <row r="66" spans="1:20" s="7" customFormat="1" ht="12.75" customHeight="1" x14ac:dyDescent="0.2">
      <c r="A66" s="42"/>
      <c r="B66" s="15" t="s">
        <v>1</v>
      </c>
      <c r="C66" s="8">
        <f t="shared" si="32"/>
        <v>158371.8377</v>
      </c>
      <c r="D66" s="6">
        <v>0</v>
      </c>
      <c r="E66" s="6">
        <v>0</v>
      </c>
      <c r="F66" s="6">
        <f>150000+8371.8377</f>
        <v>158371.8377</v>
      </c>
      <c r="G66" s="6"/>
      <c r="H66" s="6"/>
      <c r="I66" s="49"/>
      <c r="J66" s="49"/>
      <c r="K66" s="49"/>
      <c r="L66" s="49"/>
      <c r="M66" s="49"/>
      <c r="N66" s="49"/>
      <c r="O66" s="49"/>
      <c r="P66" s="54"/>
      <c r="Q66" s="49"/>
      <c r="R66" s="49"/>
      <c r="S66" s="49"/>
      <c r="T66" s="51"/>
    </row>
    <row r="67" spans="1:20" s="7" customFormat="1" ht="12.75" customHeight="1" x14ac:dyDescent="0.2">
      <c r="A67" s="42"/>
      <c r="B67" s="15" t="s">
        <v>2</v>
      </c>
      <c r="C67" s="8">
        <f t="shared" si="32"/>
        <v>0</v>
      </c>
      <c r="D67" s="6"/>
      <c r="E67" s="6"/>
      <c r="F67" s="6"/>
      <c r="G67" s="6"/>
      <c r="H67" s="6"/>
      <c r="I67" s="49"/>
      <c r="J67" s="49"/>
      <c r="K67" s="49"/>
      <c r="L67" s="49"/>
      <c r="M67" s="49"/>
      <c r="N67" s="49"/>
      <c r="O67" s="49"/>
      <c r="P67" s="54"/>
      <c r="Q67" s="49"/>
      <c r="R67" s="49"/>
      <c r="S67" s="49"/>
      <c r="T67" s="51"/>
    </row>
    <row r="68" spans="1:20" s="7" customFormat="1" ht="12.75" customHeight="1" x14ac:dyDescent="0.2">
      <c r="A68" s="43"/>
      <c r="B68" s="15" t="s">
        <v>3</v>
      </c>
      <c r="C68" s="8">
        <f t="shared" si="32"/>
        <v>0</v>
      </c>
      <c r="D68" s="6"/>
      <c r="E68" s="6"/>
      <c r="F68" s="6"/>
      <c r="G68" s="6"/>
      <c r="H68" s="6"/>
      <c r="I68" s="63"/>
      <c r="J68" s="63"/>
      <c r="K68" s="63"/>
      <c r="L68" s="63"/>
      <c r="M68" s="63"/>
      <c r="N68" s="63"/>
      <c r="O68" s="63"/>
      <c r="P68" s="64"/>
      <c r="Q68" s="63"/>
      <c r="R68" s="63"/>
      <c r="S68" s="63"/>
      <c r="T68" s="51"/>
    </row>
    <row r="69" spans="1:20" s="7" customFormat="1" x14ac:dyDescent="0.2">
      <c r="A69" s="41" t="s">
        <v>497</v>
      </c>
      <c r="B69" s="44" t="s">
        <v>45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</row>
    <row r="70" spans="1:20" s="7" customFormat="1" x14ac:dyDescent="0.2">
      <c r="A70" s="42" t="s">
        <v>108</v>
      </c>
      <c r="B70" s="46" t="s">
        <v>141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s="7" customFormat="1" ht="50.1" customHeight="1" x14ac:dyDescent="0.2">
      <c r="A71" s="42"/>
      <c r="B71" s="60" t="s">
        <v>149</v>
      </c>
      <c r="C71" s="61"/>
      <c r="D71" s="61"/>
      <c r="E71" s="61"/>
      <c r="F71" s="61"/>
      <c r="G71" s="61"/>
      <c r="H71" s="62"/>
      <c r="I71" s="48" t="s">
        <v>24</v>
      </c>
      <c r="J71" s="48"/>
      <c r="K71" s="48" t="s">
        <v>11</v>
      </c>
      <c r="L71" s="48" t="s">
        <v>150</v>
      </c>
      <c r="M71" s="48" t="s">
        <v>23</v>
      </c>
      <c r="N71" s="48" t="s">
        <v>330</v>
      </c>
      <c r="O71" s="48" t="s">
        <v>23</v>
      </c>
      <c r="P71" s="53" t="s">
        <v>151</v>
      </c>
      <c r="Q71" s="48" t="s">
        <v>7</v>
      </c>
      <c r="R71" s="48" t="s">
        <v>8</v>
      </c>
      <c r="S71" s="48" t="s">
        <v>31</v>
      </c>
      <c r="T71" s="51" t="s">
        <v>372</v>
      </c>
    </row>
    <row r="72" spans="1:20" s="7" customFormat="1" ht="12.75" customHeight="1" x14ac:dyDescent="0.2">
      <c r="A72" s="42"/>
      <c r="B72" s="15" t="s">
        <v>5</v>
      </c>
      <c r="C72" s="8">
        <f>SUM(D72:H72)</f>
        <v>207373.22613</v>
      </c>
      <c r="D72" s="6">
        <f t="shared" ref="D72:F72" si="33">SUM(D73:D76)</f>
        <v>0</v>
      </c>
      <c r="E72" s="6">
        <f t="shared" si="33"/>
        <v>0</v>
      </c>
      <c r="F72" s="6">
        <f t="shared" si="33"/>
        <v>0</v>
      </c>
      <c r="G72" s="6">
        <f t="shared" ref="G72:H72" si="34">SUM(G73:G76)</f>
        <v>207373.22613</v>
      </c>
      <c r="H72" s="6">
        <f t="shared" si="34"/>
        <v>0</v>
      </c>
      <c r="I72" s="49"/>
      <c r="J72" s="49"/>
      <c r="K72" s="49"/>
      <c r="L72" s="49"/>
      <c r="M72" s="49"/>
      <c r="N72" s="49"/>
      <c r="O72" s="49"/>
      <c r="P72" s="54"/>
      <c r="Q72" s="49"/>
      <c r="R72" s="49"/>
      <c r="S72" s="49"/>
      <c r="T72" s="51"/>
    </row>
    <row r="73" spans="1:20" s="7" customFormat="1" ht="12.75" customHeight="1" x14ac:dyDescent="0.2">
      <c r="A73" s="42"/>
      <c r="B73" s="15" t="s">
        <v>0</v>
      </c>
      <c r="C73" s="8">
        <f t="shared" ref="C73:C76" si="35">SUM(D73:H73)</f>
        <v>0</v>
      </c>
      <c r="D73" s="6"/>
      <c r="E73" s="6"/>
      <c r="F73" s="6"/>
      <c r="G73" s="6"/>
      <c r="H73" s="6"/>
      <c r="I73" s="49"/>
      <c r="J73" s="49"/>
      <c r="K73" s="49"/>
      <c r="L73" s="49"/>
      <c r="M73" s="49"/>
      <c r="N73" s="49"/>
      <c r="O73" s="49"/>
      <c r="P73" s="54"/>
      <c r="Q73" s="49"/>
      <c r="R73" s="49"/>
      <c r="S73" s="49"/>
      <c r="T73" s="51"/>
    </row>
    <row r="74" spans="1:20" s="7" customFormat="1" ht="12.75" customHeight="1" x14ac:dyDescent="0.2">
      <c r="A74" s="42"/>
      <c r="B74" s="15" t="s">
        <v>1</v>
      </c>
      <c r="C74" s="8">
        <f t="shared" si="35"/>
        <v>206336.36</v>
      </c>
      <c r="D74" s="6">
        <v>0</v>
      </c>
      <c r="E74" s="6">
        <v>0</v>
      </c>
      <c r="F74" s="6">
        <v>0</v>
      </c>
      <c r="G74" s="6">
        <v>206336.36</v>
      </c>
      <c r="H74" s="6"/>
      <c r="I74" s="49"/>
      <c r="J74" s="49"/>
      <c r="K74" s="49"/>
      <c r="L74" s="49"/>
      <c r="M74" s="49"/>
      <c r="N74" s="49"/>
      <c r="O74" s="49"/>
      <c r="P74" s="54"/>
      <c r="Q74" s="49"/>
      <c r="R74" s="49"/>
      <c r="S74" s="49"/>
      <c r="T74" s="51"/>
    </row>
    <row r="75" spans="1:20" s="7" customFormat="1" ht="12.75" customHeight="1" x14ac:dyDescent="0.2">
      <c r="A75" s="42"/>
      <c r="B75" s="15" t="s">
        <v>2</v>
      </c>
      <c r="C75" s="8">
        <f t="shared" si="35"/>
        <v>1036.8661300000001</v>
      </c>
      <c r="D75" s="6">
        <v>0</v>
      </c>
      <c r="E75" s="6">
        <v>0</v>
      </c>
      <c r="F75" s="6">
        <v>0</v>
      </c>
      <c r="G75" s="6">
        <v>1036.8661300000001</v>
      </c>
      <c r="H75" s="6"/>
      <c r="I75" s="49"/>
      <c r="J75" s="49"/>
      <c r="K75" s="49"/>
      <c r="L75" s="49"/>
      <c r="M75" s="49"/>
      <c r="N75" s="49"/>
      <c r="O75" s="49"/>
      <c r="P75" s="54"/>
      <c r="Q75" s="49"/>
      <c r="R75" s="49"/>
      <c r="S75" s="49"/>
      <c r="T75" s="51"/>
    </row>
    <row r="76" spans="1:20" s="7" customFormat="1" ht="12.75" customHeight="1" x14ac:dyDescent="0.2">
      <c r="A76" s="43"/>
      <c r="B76" s="15" t="s">
        <v>3</v>
      </c>
      <c r="C76" s="8">
        <f t="shared" si="35"/>
        <v>0</v>
      </c>
      <c r="D76" s="6"/>
      <c r="E76" s="6"/>
      <c r="F76" s="6"/>
      <c r="G76" s="6"/>
      <c r="H76" s="6"/>
      <c r="I76" s="63"/>
      <c r="J76" s="63"/>
      <c r="K76" s="63"/>
      <c r="L76" s="63"/>
      <c r="M76" s="63"/>
      <c r="N76" s="63"/>
      <c r="O76" s="63"/>
      <c r="P76" s="64"/>
      <c r="Q76" s="63"/>
      <c r="R76" s="63"/>
      <c r="S76" s="63"/>
      <c r="T76" s="51"/>
    </row>
    <row r="77" spans="1:20" s="7" customFormat="1" x14ac:dyDescent="0.2">
      <c r="A77" s="41" t="s">
        <v>498</v>
      </c>
      <c r="B77" s="82" t="s">
        <v>330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1:20" s="7" customFormat="1" x14ac:dyDescent="0.2">
      <c r="A78" s="42" t="s">
        <v>108</v>
      </c>
      <c r="B78" s="46" t="s">
        <v>141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s="7" customFormat="1" ht="50.1" customHeight="1" x14ac:dyDescent="0.2">
      <c r="A79" s="42"/>
      <c r="B79" s="47" t="s">
        <v>323</v>
      </c>
      <c r="C79" s="44"/>
      <c r="D79" s="44"/>
      <c r="E79" s="44"/>
      <c r="F79" s="44"/>
      <c r="G79" s="44"/>
      <c r="H79" s="45"/>
      <c r="I79" s="48" t="s">
        <v>21</v>
      </c>
      <c r="J79" s="48"/>
      <c r="K79" s="48" t="s">
        <v>50</v>
      </c>
      <c r="L79" s="48" t="s">
        <v>258</v>
      </c>
      <c r="M79" s="48" t="s">
        <v>361</v>
      </c>
      <c r="N79" s="48" t="s">
        <v>330</v>
      </c>
      <c r="O79" s="48" t="s">
        <v>361</v>
      </c>
      <c r="P79" s="53" t="s">
        <v>259</v>
      </c>
      <c r="Q79" s="48" t="s">
        <v>7</v>
      </c>
      <c r="R79" s="48" t="s">
        <v>35</v>
      </c>
      <c r="S79" s="48" t="s">
        <v>31</v>
      </c>
      <c r="T79" s="51"/>
    </row>
    <row r="80" spans="1:20" s="7" customFormat="1" ht="12.75" customHeight="1" x14ac:dyDescent="0.2">
      <c r="A80" s="42"/>
      <c r="B80" s="15" t="s">
        <v>5</v>
      </c>
      <c r="C80" s="8">
        <f>SUM(D80:H80)</f>
        <v>157320</v>
      </c>
      <c r="D80" s="6">
        <f t="shared" ref="D80" si="36">SUM(D81:D84)</f>
        <v>73000</v>
      </c>
      <c r="E80" s="6">
        <f t="shared" ref="E80:H80" si="37">SUM(E81:E84)</f>
        <v>84320</v>
      </c>
      <c r="F80" s="6">
        <f t="shared" si="37"/>
        <v>0</v>
      </c>
      <c r="G80" s="6">
        <f t="shared" si="37"/>
        <v>0</v>
      </c>
      <c r="H80" s="6">
        <f t="shared" si="37"/>
        <v>0</v>
      </c>
      <c r="I80" s="49"/>
      <c r="J80" s="49"/>
      <c r="K80" s="49"/>
      <c r="L80" s="49"/>
      <c r="M80" s="49"/>
      <c r="N80" s="49"/>
      <c r="O80" s="49"/>
      <c r="P80" s="54"/>
      <c r="Q80" s="49"/>
      <c r="R80" s="49"/>
      <c r="S80" s="49"/>
      <c r="T80" s="51"/>
    </row>
    <row r="81" spans="1:21" s="7" customFormat="1" ht="12.75" customHeight="1" x14ac:dyDescent="0.2">
      <c r="A81" s="42"/>
      <c r="B81" s="15" t="s">
        <v>0</v>
      </c>
      <c r="C81" s="8">
        <f t="shared" ref="C81:C84" si="38">SUM(D81:H81)</f>
        <v>0</v>
      </c>
      <c r="D81" s="6"/>
      <c r="E81" s="6"/>
      <c r="F81" s="6"/>
      <c r="G81" s="6"/>
      <c r="H81" s="6"/>
      <c r="I81" s="49"/>
      <c r="J81" s="49"/>
      <c r="K81" s="49"/>
      <c r="L81" s="49"/>
      <c r="M81" s="49"/>
      <c r="N81" s="49"/>
      <c r="O81" s="49"/>
      <c r="P81" s="54"/>
      <c r="Q81" s="49"/>
      <c r="R81" s="49"/>
      <c r="S81" s="49"/>
      <c r="T81" s="51"/>
    </row>
    <row r="82" spans="1:21" s="7" customFormat="1" ht="12.75" customHeight="1" x14ac:dyDescent="0.2">
      <c r="A82" s="42"/>
      <c r="B82" s="15" t="s">
        <v>1</v>
      </c>
      <c r="C82" s="8">
        <f t="shared" si="38"/>
        <v>157320</v>
      </c>
      <c r="D82" s="6">
        <v>73000</v>
      </c>
      <c r="E82" s="6">
        <v>84320</v>
      </c>
      <c r="F82" s="6"/>
      <c r="G82" s="6"/>
      <c r="H82" s="6"/>
      <c r="I82" s="49"/>
      <c r="J82" s="49"/>
      <c r="K82" s="49"/>
      <c r="L82" s="49"/>
      <c r="M82" s="49"/>
      <c r="N82" s="49"/>
      <c r="O82" s="49"/>
      <c r="P82" s="54"/>
      <c r="Q82" s="49"/>
      <c r="R82" s="49"/>
      <c r="S82" s="49"/>
      <c r="T82" s="51"/>
    </row>
    <row r="83" spans="1:21" s="7" customFormat="1" ht="12.75" customHeight="1" x14ac:dyDescent="0.2">
      <c r="A83" s="42"/>
      <c r="B83" s="15" t="s">
        <v>2</v>
      </c>
      <c r="C83" s="8">
        <f t="shared" si="38"/>
        <v>0</v>
      </c>
      <c r="D83" s="6"/>
      <c r="E83" s="6"/>
      <c r="F83" s="6"/>
      <c r="G83" s="6"/>
      <c r="H83" s="6"/>
      <c r="I83" s="49"/>
      <c r="J83" s="49"/>
      <c r="K83" s="49"/>
      <c r="L83" s="49"/>
      <c r="M83" s="49"/>
      <c r="N83" s="49"/>
      <c r="O83" s="49"/>
      <c r="P83" s="54"/>
      <c r="Q83" s="49"/>
      <c r="R83" s="49"/>
      <c r="S83" s="49"/>
      <c r="T83" s="51"/>
    </row>
    <row r="84" spans="1:21" s="7" customFormat="1" ht="12.75" customHeight="1" x14ac:dyDescent="0.2">
      <c r="A84" s="43"/>
      <c r="B84" s="15" t="s">
        <v>3</v>
      </c>
      <c r="C84" s="8">
        <f t="shared" si="38"/>
        <v>0</v>
      </c>
      <c r="D84" s="6"/>
      <c r="E84" s="6"/>
      <c r="F84" s="6"/>
      <c r="G84" s="6"/>
      <c r="H84" s="6"/>
      <c r="I84" s="63"/>
      <c r="J84" s="63"/>
      <c r="K84" s="63"/>
      <c r="L84" s="63"/>
      <c r="M84" s="63"/>
      <c r="N84" s="63"/>
      <c r="O84" s="63"/>
      <c r="P84" s="64"/>
      <c r="Q84" s="63"/>
      <c r="R84" s="63"/>
      <c r="S84" s="63"/>
      <c r="T84" s="51"/>
    </row>
    <row r="85" spans="1:21" s="7" customFormat="1" x14ac:dyDescent="0.2">
      <c r="A85" s="41" t="s">
        <v>499</v>
      </c>
      <c r="B85" s="44" t="s">
        <v>45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5"/>
    </row>
    <row r="86" spans="1:21" s="7" customFormat="1" x14ac:dyDescent="0.2">
      <c r="A86" s="42" t="s">
        <v>108</v>
      </c>
      <c r="B86" s="46" t="s">
        <v>141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1" s="7" customFormat="1" ht="50.1" customHeight="1" x14ac:dyDescent="0.2">
      <c r="A87" s="42"/>
      <c r="B87" s="60" t="s">
        <v>325</v>
      </c>
      <c r="C87" s="61"/>
      <c r="D87" s="61"/>
      <c r="E87" s="61"/>
      <c r="F87" s="61"/>
      <c r="G87" s="61"/>
      <c r="H87" s="62"/>
      <c r="I87" s="48" t="s">
        <v>21</v>
      </c>
      <c r="J87" s="48" t="s">
        <v>13</v>
      </c>
      <c r="K87" s="48" t="s">
        <v>42</v>
      </c>
      <c r="L87" s="48" t="s">
        <v>445</v>
      </c>
      <c r="M87" s="48" t="s">
        <v>111</v>
      </c>
      <c r="N87" s="48" t="s">
        <v>330</v>
      </c>
      <c r="O87" s="48" t="s">
        <v>111</v>
      </c>
      <c r="P87" s="53" t="s">
        <v>206</v>
      </c>
      <c r="Q87" s="48" t="s">
        <v>30</v>
      </c>
      <c r="R87" s="48" t="s">
        <v>8</v>
      </c>
      <c r="S87" s="48" t="s">
        <v>32</v>
      </c>
      <c r="T87" s="51"/>
    </row>
    <row r="88" spans="1:21" s="7" customFormat="1" ht="12.75" customHeight="1" x14ac:dyDescent="0.2">
      <c r="A88" s="42"/>
      <c r="B88" s="15" t="s">
        <v>5</v>
      </c>
      <c r="C88" s="8">
        <f>SUM(D88:H88)</f>
        <v>339044.7</v>
      </c>
      <c r="D88" s="6">
        <f t="shared" ref="D88" si="39">SUM(D89:D92)</f>
        <v>244973.72649999999</v>
      </c>
      <c r="E88" s="6">
        <f t="shared" ref="E88:H88" si="40">SUM(E89:E92)</f>
        <v>94070.973500000007</v>
      </c>
      <c r="F88" s="6">
        <f t="shared" si="40"/>
        <v>0</v>
      </c>
      <c r="G88" s="6">
        <f t="shared" si="40"/>
        <v>0</v>
      </c>
      <c r="H88" s="6">
        <f t="shared" si="40"/>
        <v>0</v>
      </c>
      <c r="I88" s="49"/>
      <c r="J88" s="49"/>
      <c r="K88" s="49"/>
      <c r="L88" s="49"/>
      <c r="M88" s="49"/>
      <c r="N88" s="49"/>
      <c r="O88" s="49"/>
      <c r="P88" s="54"/>
      <c r="Q88" s="49"/>
      <c r="R88" s="49"/>
      <c r="S88" s="49"/>
      <c r="T88" s="51"/>
    </row>
    <row r="89" spans="1:21" s="7" customFormat="1" ht="12.75" customHeight="1" x14ac:dyDescent="0.2">
      <c r="A89" s="42"/>
      <c r="B89" s="15" t="s">
        <v>0</v>
      </c>
      <c r="C89" s="8">
        <f t="shared" ref="C89:C92" si="41">SUM(D89:H89)</f>
        <v>141278.26</v>
      </c>
      <c r="D89" s="6">
        <v>54256.55</v>
      </c>
      <c r="E89" s="6">
        <v>87021.71</v>
      </c>
      <c r="F89" s="6">
        <v>0</v>
      </c>
      <c r="G89" s="6">
        <v>0</v>
      </c>
      <c r="H89" s="6">
        <v>0</v>
      </c>
      <c r="I89" s="49"/>
      <c r="J89" s="49"/>
      <c r="K89" s="49"/>
      <c r="L89" s="49"/>
      <c r="M89" s="49"/>
      <c r="N89" s="49"/>
      <c r="O89" s="49"/>
      <c r="P89" s="54"/>
      <c r="Q89" s="49"/>
      <c r="R89" s="49"/>
      <c r="S89" s="49"/>
      <c r="T89" s="51"/>
    </row>
    <row r="90" spans="1:21" s="7" customFormat="1" ht="12.75" customHeight="1" x14ac:dyDescent="0.2">
      <c r="A90" s="42"/>
      <c r="B90" s="15" t="s">
        <v>1</v>
      </c>
      <c r="C90" s="8">
        <f t="shared" si="41"/>
        <v>197766.44</v>
      </c>
      <c r="D90" s="6">
        <f>211672.4765+7044.7-28000</f>
        <v>190717.1765</v>
      </c>
      <c r="E90" s="6">
        <v>7049.2635</v>
      </c>
      <c r="F90" s="6">
        <v>0</v>
      </c>
      <c r="G90" s="6">
        <v>0</v>
      </c>
      <c r="H90" s="6">
        <v>0</v>
      </c>
      <c r="I90" s="49"/>
      <c r="J90" s="49"/>
      <c r="K90" s="49"/>
      <c r="L90" s="49"/>
      <c r="M90" s="49"/>
      <c r="N90" s="49"/>
      <c r="O90" s="49"/>
      <c r="P90" s="54"/>
      <c r="Q90" s="49"/>
      <c r="R90" s="49"/>
      <c r="S90" s="49"/>
      <c r="T90" s="51"/>
    </row>
    <row r="91" spans="1:21" s="7" customFormat="1" ht="12.75" customHeight="1" x14ac:dyDescent="0.2">
      <c r="A91" s="42"/>
      <c r="B91" s="15" t="s">
        <v>2</v>
      </c>
      <c r="C91" s="8">
        <f t="shared" si="41"/>
        <v>0</v>
      </c>
      <c r="D91" s="6"/>
      <c r="E91" s="6"/>
      <c r="F91" s="6"/>
      <c r="G91" s="6"/>
      <c r="H91" s="6"/>
      <c r="I91" s="49"/>
      <c r="J91" s="49"/>
      <c r="K91" s="49"/>
      <c r="L91" s="49"/>
      <c r="M91" s="49"/>
      <c r="N91" s="49"/>
      <c r="O91" s="49"/>
      <c r="P91" s="54"/>
      <c r="Q91" s="49"/>
      <c r="R91" s="49"/>
      <c r="S91" s="49"/>
      <c r="T91" s="51"/>
    </row>
    <row r="92" spans="1:21" s="7" customFormat="1" ht="12.75" customHeight="1" x14ac:dyDescent="0.2">
      <c r="A92" s="43"/>
      <c r="B92" s="15" t="s">
        <v>3</v>
      </c>
      <c r="C92" s="8">
        <f t="shared" si="41"/>
        <v>0</v>
      </c>
      <c r="D92" s="6"/>
      <c r="E92" s="6"/>
      <c r="F92" s="6"/>
      <c r="G92" s="6"/>
      <c r="H92" s="6"/>
      <c r="I92" s="63"/>
      <c r="J92" s="63"/>
      <c r="K92" s="63"/>
      <c r="L92" s="63"/>
      <c r="M92" s="63"/>
      <c r="N92" s="63"/>
      <c r="O92" s="63"/>
      <c r="P92" s="64"/>
      <c r="Q92" s="63"/>
      <c r="R92" s="63"/>
      <c r="S92" s="63"/>
      <c r="T92" s="51"/>
    </row>
    <row r="93" spans="1:21" s="7" customFormat="1" x14ac:dyDescent="0.2">
      <c r="A93" s="41" t="s">
        <v>500</v>
      </c>
      <c r="B93" s="44" t="s">
        <v>45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5"/>
    </row>
    <row r="94" spans="1:21" s="7" customFormat="1" x14ac:dyDescent="0.2">
      <c r="A94" s="42" t="s">
        <v>108</v>
      </c>
      <c r="B94" s="46" t="s">
        <v>141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1" s="7" customFormat="1" ht="50.1" customHeight="1" x14ac:dyDescent="0.2">
      <c r="A95" s="42"/>
      <c r="B95" s="60" t="s">
        <v>199</v>
      </c>
      <c r="C95" s="61"/>
      <c r="D95" s="61"/>
      <c r="E95" s="61"/>
      <c r="F95" s="61"/>
      <c r="G95" s="61"/>
      <c r="H95" s="62"/>
      <c r="I95" s="48" t="s">
        <v>22</v>
      </c>
      <c r="J95" s="48"/>
      <c r="K95" s="48" t="s">
        <v>42</v>
      </c>
      <c r="L95" s="48" t="s">
        <v>113</v>
      </c>
      <c r="M95" s="48" t="s">
        <v>111</v>
      </c>
      <c r="N95" s="48" t="s">
        <v>330</v>
      </c>
      <c r="O95" s="48" t="s">
        <v>111</v>
      </c>
      <c r="P95" s="53" t="s">
        <v>207</v>
      </c>
      <c r="Q95" s="48" t="s">
        <v>30</v>
      </c>
      <c r="R95" s="48" t="s">
        <v>98</v>
      </c>
      <c r="S95" s="48" t="s">
        <v>32</v>
      </c>
      <c r="T95" s="51" t="s">
        <v>373</v>
      </c>
    </row>
    <row r="96" spans="1:21" s="7" customFormat="1" ht="12.75" customHeight="1" x14ac:dyDescent="0.2">
      <c r="A96" s="42"/>
      <c r="B96" s="15" t="s">
        <v>5</v>
      </c>
      <c r="C96" s="8">
        <f>SUM(D96:H96)</f>
        <v>310182.15979000001</v>
      </c>
      <c r="D96" s="6">
        <f t="shared" ref="D96" si="42">SUM(D97:D100)</f>
        <v>310182.15979000001</v>
      </c>
      <c r="E96" s="6">
        <f t="shared" ref="E96:H96" si="43">SUM(E97:E100)</f>
        <v>0</v>
      </c>
      <c r="F96" s="6">
        <f t="shared" si="43"/>
        <v>0</v>
      </c>
      <c r="G96" s="6">
        <f t="shared" si="43"/>
        <v>0</v>
      </c>
      <c r="H96" s="6">
        <f t="shared" si="43"/>
        <v>0</v>
      </c>
      <c r="I96" s="49"/>
      <c r="J96" s="49"/>
      <c r="K96" s="49"/>
      <c r="L96" s="49"/>
      <c r="M96" s="49"/>
      <c r="N96" s="49"/>
      <c r="O96" s="49"/>
      <c r="P96" s="54"/>
      <c r="Q96" s="49"/>
      <c r="R96" s="49"/>
      <c r="S96" s="49"/>
      <c r="T96" s="51"/>
      <c r="U96" s="1"/>
    </row>
    <row r="97" spans="1:21" s="7" customFormat="1" ht="12.75" customHeight="1" x14ac:dyDescent="0.2">
      <c r="A97" s="42"/>
      <c r="B97" s="15" t="s">
        <v>0</v>
      </c>
      <c r="C97" s="8">
        <f t="shared" ref="C97:C100" si="44">SUM(D97:H97)</f>
        <v>69995.27</v>
      </c>
      <c r="D97" s="6">
        <v>69995.27</v>
      </c>
      <c r="E97" s="6"/>
      <c r="F97" s="6"/>
      <c r="G97" s="6"/>
      <c r="H97" s="6"/>
      <c r="I97" s="49"/>
      <c r="J97" s="49"/>
      <c r="K97" s="49"/>
      <c r="L97" s="49"/>
      <c r="M97" s="49"/>
      <c r="N97" s="49"/>
      <c r="O97" s="49"/>
      <c r="P97" s="54"/>
      <c r="Q97" s="49"/>
      <c r="R97" s="49"/>
      <c r="S97" s="49"/>
      <c r="T97" s="51"/>
    </row>
    <row r="98" spans="1:21" s="7" customFormat="1" ht="12.75" customHeight="1" x14ac:dyDescent="0.2">
      <c r="A98" s="42"/>
      <c r="B98" s="15" t="s">
        <v>1</v>
      </c>
      <c r="C98" s="8">
        <f t="shared" si="44"/>
        <v>240186.88978999999</v>
      </c>
      <c r="D98" s="6">
        <f>212186.88979+28000</f>
        <v>240186.88978999999</v>
      </c>
      <c r="E98" s="6"/>
      <c r="F98" s="6"/>
      <c r="G98" s="6"/>
      <c r="H98" s="6"/>
      <c r="I98" s="49"/>
      <c r="J98" s="49"/>
      <c r="K98" s="49"/>
      <c r="L98" s="49"/>
      <c r="M98" s="49"/>
      <c r="N98" s="49"/>
      <c r="O98" s="49"/>
      <c r="P98" s="54"/>
      <c r="Q98" s="49"/>
      <c r="R98" s="49"/>
      <c r="S98" s="49"/>
      <c r="T98" s="51"/>
      <c r="U98" s="14"/>
    </row>
    <row r="99" spans="1:21" s="7" customFormat="1" ht="12.75" customHeight="1" x14ac:dyDescent="0.2">
      <c r="A99" s="42"/>
      <c r="B99" s="15" t="s">
        <v>2</v>
      </c>
      <c r="C99" s="8">
        <f t="shared" si="44"/>
        <v>0</v>
      </c>
      <c r="D99" s="6"/>
      <c r="E99" s="6"/>
      <c r="F99" s="6"/>
      <c r="G99" s="6"/>
      <c r="H99" s="6"/>
      <c r="I99" s="49"/>
      <c r="J99" s="49"/>
      <c r="K99" s="49"/>
      <c r="L99" s="49"/>
      <c r="M99" s="49"/>
      <c r="N99" s="49"/>
      <c r="O99" s="49"/>
      <c r="P99" s="54"/>
      <c r="Q99" s="49"/>
      <c r="R99" s="49"/>
      <c r="S99" s="49"/>
      <c r="T99" s="51"/>
    </row>
    <row r="100" spans="1:21" s="7" customFormat="1" ht="12.75" customHeight="1" x14ac:dyDescent="0.2">
      <c r="A100" s="43"/>
      <c r="B100" s="15" t="s">
        <v>3</v>
      </c>
      <c r="C100" s="8">
        <f t="shared" si="44"/>
        <v>0</v>
      </c>
      <c r="D100" s="6"/>
      <c r="E100" s="6"/>
      <c r="F100" s="6"/>
      <c r="G100" s="6"/>
      <c r="H100" s="6"/>
      <c r="I100" s="63"/>
      <c r="J100" s="63"/>
      <c r="K100" s="63"/>
      <c r="L100" s="63"/>
      <c r="M100" s="63"/>
      <c r="N100" s="63"/>
      <c r="O100" s="63"/>
      <c r="P100" s="64"/>
      <c r="Q100" s="63"/>
      <c r="R100" s="63"/>
      <c r="S100" s="63"/>
      <c r="T100" s="51"/>
    </row>
    <row r="101" spans="1:21" s="7" customFormat="1" x14ac:dyDescent="0.2">
      <c r="A101" s="41" t="s">
        <v>501</v>
      </c>
      <c r="B101" s="82" t="s">
        <v>330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1:21" s="7" customFormat="1" x14ac:dyDescent="0.2">
      <c r="A102" s="42" t="s">
        <v>108</v>
      </c>
      <c r="B102" s="46" t="s">
        <v>141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1" s="7" customFormat="1" ht="50.1" customHeight="1" x14ac:dyDescent="0.2">
      <c r="A103" s="42"/>
      <c r="B103" s="47" t="s">
        <v>406</v>
      </c>
      <c r="C103" s="44"/>
      <c r="D103" s="44"/>
      <c r="E103" s="44"/>
      <c r="F103" s="44"/>
      <c r="G103" s="44"/>
      <c r="H103" s="45"/>
      <c r="I103" s="48" t="s">
        <v>21</v>
      </c>
      <c r="J103" s="48" t="s">
        <v>13</v>
      </c>
      <c r="K103" s="48" t="s">
        <v>50</v>
      </c>
      <c r="L103" s="48" t="s">
        <v>208</v>
      </c>
      <c r="M103" s="48" t="s">
        <v>23</v>
      </c>
      <c r="N103" s="48" t="s">
        <v>330</v>
      </c>
      <c r="O103" s="48" t="s">
        <v>23</v>
      </c>
      <c r="P103" s="53" t="s">
        <v>254</v>
      </c>
      <c r="Q103" s="48" t="s">
        <v>7</v>
      </c>
      <c r="R103" s="48" t="s">
        <v>8</v>
      </c>
      <c r="S103" s="48" t="s">
        <v>32</v>
      </c>
      <c r="T103" s="51"/>
    </row>
    <row r="104" spans="1:21" s="7" customFormat="1" ht="12.75" customHeight="1" x14ac:dyDescent="0.2">
      <c r="A104" s="42"/>
      <c r="B104" s="15" t="s">
        <v>5</v>
      </c>
      <c r="C104" s="8">
        <f>SUM(D104:H104)</f>
        <v>162705.16935999988</v>
      </c>
      <c r="D104" s="6">
        <f t="shared" ref="D104" si="45">SUM(D105:D108)</f>
        <v>108448.6528599999</v>
      </c>
      <c r="E104" s="6">
        <f t="shared" ref="E104:H104" si="46">SUM(E105:E108)</f>
        <v>54256.516499999998</v>
      </c>
      <c r="F104" s="6">
        <f t="shared" si="46"/>
        <v>0</v>
      </c>
      <c r="G104" s="6">
        <f t="shared" si="46"/>
        <v>0</v>
      </c>
      <c r="H104" s="6">
        <f t="shared" si="46"/>
        <v>0</v>
      </c>
      <c r="I104" s="49"/>
      <c r="J104" s="49"/>
      <c r="K104" s="49"/>
      <c r="L104" s="49"/>
      <c r="M104" s="49"/>
      <c r="N104" s="49"/>
      <c r="O104" s="49"/>
      <c r="P104" s="54"/>
      <c r="Q104" s="49"/>
      <c r="R104" s="49"/>
      <c r="S104" s="49"/>
      <c r="T104" s="51"/>
    </row>
    <row r="105" spans="1:21" s="7" customFormat="1" ht="12.75" customHeight="1" x14ac:dyDescent="0.2">
      <c r="A105" s="42"/>
      <c r="B105" s="15" t="s">
        <v>0</v>
      </c>
      <c r="C105" s="8">
        <f t="shared" ref="C105:C108" si="47">SUM(D105:H105)</f>
        <v>94541.26</v>
      </c>
      <c r="D105" s="6">
        <v>94541.26</v>
      </c>
      <c r="E105" s="6"/>
      <c r="F105" s="6"/>
      <c r="G105" s="6"/>
      <c r="H105" s="6"/>
      <c r="I105" s="49"/>
      <c r="J105" s="49"/>
      <c r="K105" s="49"/>
      <c r="L105" s="49"/>
      <c r="M105" s="49"/>
      <c r="N105" s="49"/>
      <c r="O105" s="49"/>
      <c r="P105" s="54"/>
      <c r="Q105" s="49"/>
      <c r="R105" s="49"/>
      <c r="S105" s="49"/>
      <c r="T105" s="51"/>
    </row>
    <row r="106" spans="1:21" s="7" customFormat="1" ht="12.75" customHeight="1" x14ac:dyDescent="0.2">
      <c r="A106" s="42"/>
      <c r="B106" s="15" t="s">
        <v>1</v>
      </c>
      <c r="C106" s="8">
        <f t="shared" si="47"/>
        <v>67715.256499999901</v>
      </c>
      <c r="D106" s="6">
        <v>13458.7399999999</v>
      </c>
      <c r="E106" s="6">
        <v>54256.516499999998</v>
      </c>
      <c r="F106" s="6"/>
      <c r="G106" s="6"/>
      <c r="H106" s="6"/>
      <c r="I106" s="49"/>
      <c r="J106" s="49"/>
      <c r="K106" s="49"/>
      <c r="L106" s="49"/>
      <c r="M106" s="49"/>
      <c r="N106" s="49"/>
      <c r="O106" s="49"/>
      <c r="P106" s="54"/>
      <c r="Q106" s="49"/>
      <c r="R106" s="49"/>
      <c r="S106" s="49"/>
      <c r="T106" s="51"/>
    </row>
    <row r="107" spans="1:21" s="7" customFormat="1" ht="12.75" customHeight="1" x14ac:dyDescent="0.2">
      <c r="A107" s="42"/>
      <c r="B107" s="15" t="s">
        <v>2</v>
      </c>
      <c r="C107" s="8">
        <f t="shared" si="47"/>
        <v>448.65285999999998</v>
      </c>
      <c r="D107" s="6">
        <v>448.65285999999998</v>
      </c>
      <c r="E107" s="6"/>
      <c r="F107" s="6"/>
      <c r="G107" s="6"/>
      <c r="H107" s="6"/>
      <c r="I107" s="49"/>
      <c r="J107" s="49"/>
      <c r="K107" s="49"/>
      <c r="L107" s="49"/>
      <c r="M107" s="49"/>
      <c r="N107" s="49"/>
      <c r="O107" s="49"/>
      <c r="P107" s="54"/>
      <c r="Q107" s="49"/>
      <c r="R107" s="49"/>
      <c r="S107" s="49"/>
      <c r="T107" s="51"/>
    </row>
    <row r="108" spans="1:21" s="7" customFormat="1" ht="12.75" customHeight="1" x14ac:dyDescent="0.2">
      <c r="A108" s="43"/>
      <c r="B108" s="15" t="s">
        <v>3</v>
      </c>
      <c r="C108" s="8">
        <f t="shared" si="47"/>
        <v>0</v>
      </c>
      <c r="D108" s="6"/>
      <c r="E108" s="6"/>
      <c r="F108" s="6"/>
      <c r="G108" s="6"/>
      <c r="H108" s="6"/>
      <c r="I108" s="63"/>
      <c r="J108" s="63"/>
      <c r="K108" s="63"/>
      <c r="L108" s="63"/>
      <c r="M108" s="63"/>
      <c r="N108" s="63"/>
      <c r="O108" s="63"/>
      <c r="P108" s="64"/>
      <c r="Q108" s="63"/>
      <c r="R108" s="63"/>
      <c r="S108" s="63"/>
      <c r="T108" s="51"/>
    </row>
    <row r="109" spans="1:21" s="7" customFormat="1" x14ac:dyDescent="0.2">
      <c r="A109" s="41" t="s">
        <v>502</v>
      </c>
      <c r="B109" s="82" t="s">
        <v>330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1" s="7" customFormat="1" x14ac:dyDescent="0.2">
      <c r="A110" s="42" t="s">
        <v>108</v>
      </c>
      <c r="B110" s="46" t="s">
        <v>141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1" s="7" customFormat="1" ht="50.1" customHeight="1" x14ac:dyDescent="0.2">
      <c r="A111" s="42"/>
      <c r="B111" s="47" t="s">
        <v>331</v>
      </c>
      <c r="C111" s="44"/>
      <c r="D111" s="44"/>
      <c r="E111" s="44"/>
      <c r="F111" s="44"/>
      <c r="G111" s="44"/>
      <c r="H111" s="45"/>
      <c r="I111" s="48" t="s">
        <v>22</v>
      </c>
      <c r="J111" s="48" t="s">
        <v>13</v>
      </c>
      <c r="K111" s="48" t="s">
        <v>50</v>
      </c>
      <c r="L111" s="48" t="s">
        <v>114</v>
      </c>
      <c r="M111" s="48" t="s">
        <v>361</v>
      </c>
      <c r="N111" s="48" t="s">
        <v>330</v>
      </c>
      <c r="O111" s="48" t="s">
        <v>361</v>
      </c>
      <c r="P111" s="53" t="s">
        <v>255</v>
      </c>
      <c r="Q111" s="48" t="s">
        <v>7</v>
      </c>
      <c r="R111" s="48" t="s">
        <v>35</v>
      </c>
      <c r="S111" s="48" t="s">
        <v>32</v>
      </c>
      <c r="T111" s="51"/>
    </row>
    <row r="112" spans="1:21" s="7" customFormat="1" ht="12.75" customHeight="1" x14ac:dyDescent="0.2">
      <c r="A112" s="42"/>
      <c r="B112" s="15" t="s">
        <v>5</v>
      </c>
      <c r="C112" s="8">
        <f>SUM(D112:H112)</f>
        <v>319423.64821999997</v>
      </c>
      <c r="D112" s="6">
        <f t="shared" ref="D112" si="48">SUM(D113:D116)</f>
        <v>319423.64821999997</v>
      </c>
      <c r="E112" s="6">
        <f t="shared" ref="E112:H112" si="49">SUM(E113:E116)</f>
        <v>0</v>
      </c>
      <c r="F112" s="6">
        <f t="shared" si="49"/>
        <v>0</v>
      </c>
      <c r="G112" s="6">
        <f t="shared" si="49"/>
        <v>0</v>
      </c>
      <c r="H112" s="6">
        <f t="shared" si="49"/>
        <v>0</v>
      </c>
      <c r="I112" s="49"/>
      <c r="J112" s="49"/>
      <c r="K112" s="49"/>
      <c r="L112" s="49"/>
      <c r="M112" s="49"/>
      <c r="N112" s="49"/>
      <c r="O112" s="49"/>
      <c r="P112" s="54"/>
      <c r="Q112" s="49"/>
      <c r="R112" s="49"/>
      <c r="S112" s="49"/>
      <c r="T112" s="51"/>
    </row>
    <row r="113" spans="1:20" s="7" customFormat="1" ht="12.75" customHeight="1" x14ac:dyDescent="0.2">
      <c r="A113" s="42"/>
      <c r="B113" s="15" t="s">
        <v>0</v>
      </c>
      <c r="C113" s="8">
        <f t="shared" ref="C113:C116" si="50">SUM(D113:H113)</f>
        <v>141548.96</v>
      </c>
      <c r="D113" s="6">
        <v>141548.96</v>
      </c>
      <c r="E113" s="6"/>
      <c r="F113" s="6"/>
      <c r="G113" s="6"/>
      <c r="H113" s="6"/>
      <c r="I113" s="49"/>
      <c r="J113" s="49"/>
      <c r="K113" s="49"/>
      <c r="L113" s="49"/>
      <c r="M113" s="49"/>
      <c r="N113" s="49"/>
      <c r="O113" s="49"/>
      <c r="P113" s="54"/>
      <c r="Q113" s="49"/>
      <c r="R113" s="49"/>
      <c r="S113" s="49"/>
      <c r="T113" s="51"/>
    </row>
    <row r="114" spans="1:20" s="7" customFormat="1" ht="12.75" customHeight="1" x14ac:dyDescent="0.2">
      <c r="A114" s="42"/>
      <c r="B114" s="15" t="s">
        <v>1</v>
      </c>
      <c r="C114" s="8">
        <f t="shared" si="50"/>
        <v>177202.00135000001</v>
      </c>
      <c r="D114" s="6">
        <v>177202.00135000001</v>
      </c>
      <c r="E114" s="6"/>
      <c r="F114" s="6"/>
      <c r="G114" s="6"/>
      <c r="H114" s="6"/>
      <c r="I114" s="49"/>
      <c r="J114" s="49"/>
      <c r="K114" s="49"/>
      <c r="L114" s="49"/>
      <c r="M114" s="49"/>
      <c r="N114" s="49"/>
      <c r="O114" s="49"/>
      <c r="P114" s="54"/>
      <c r="Q114" s="49"/>
      <c r="R114" s="49"/>
      <c r="S114" s="49"/>
      <c r="T114" s="51"/>
    </row>
    <row r="115" spans="1:20" s="7" customFormat="1" ht="12.75" customHeight="1" x14ac:dyDescent="0.2">
      <c r="A115" s="42"/>
      <c r="B115" s="15" t="s">
        <v>2</v>
      </c>
      <c r="C115" s="8">
        <f t="shared" si="50"/>
        <v>672.68687</v>
      </c>
      <c r="D115" s="6">
        <v>672.68687</v>
      </c>
      <c r="E115" s="6"/>
      <c r="F115" s="6"/>
      <c r="G115" s="6"/>
      <c r="H115" s="6"/>
      <c r="I115" s="49"/>
      <c r="J115" s="49"/>
      <c r="K115" s="49"/>
      <c r="L115" s="49"/>
      <c r="M115" s="49"/>
      <c r="N115" s="49"/>
      <c r="O115" s="49"/>
      <c r="P115" s="54"/>
      <c r="Q115" s="49"/>
      <c r="R115" s="49"/>
      <c r="S115" s="49"/>
      <c r="T115" s="51"/>
    </row>
    <row r="116" spans="1:20" s="7" customFormat="1" ht="12.75" customHeight="1" x14ac:dyDescent="0.2">
      <c r="A116" s="43"/>
      <c r="B116" s="15" t="s">
        <v>3</v>
      </c>
      <c r="C116" s="8">
        <f t="shared" si="50"/>
        <v>0</v>
      </c>
      <c r="D116" s="6"/>
      <c r="E116" s="6"/>
      <c r="F116" s="6"/>
      <c r="G116" s="6"/>
      <c r="H116" s="6"/>
      <c r="I116" s="63"/>
      <c r="J116" s="63"/>
      <c r="K116" s="63"/>
      <c r="L116" s="63"/>
      <c r="M116" s="63"/>
      <c r="N116" s="63"/>
      <c r="O116" s="63"/>
      <c r="P116" s="64"/>
      <c r="Q116" s="63"/>
      <c r="R116" s="63"/>
      <c r="S116" s="63"/>
      <c r="T116" s="51"/>
    </row>
    <row r="117" spans="1:20" s="7" customFormat="1" x14ac:dyDescent="0.2">
      <c r="A117" s="41" t="s">
        <v>503</v>
      </c>
      <c r="B117" s="82" t="s">
        <v>330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</row>
    <row r="118" spans="1:20" s="7" customFormat="1" x14ac:dyDescent="0.2">
      <c r="A118" s="42" t="s">
        <v>108</v>
      </c>
      <c r="B118" s="46" t="s">
        <v>141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s="7" customFormat="1" ht="50.1" customHeight="1" x14ac:dyDescent="0.2">
      <c r="A119" s="42"/>
      <c r="B119" s="47" t="s">
        <v>332</v>
      </c>
      <c r="C119" s="44"/>
      <c r="D119" s="44"/>
      <c r="E119" s="44"/>
      <c r="F119" s="44"/>
      <c r="G119" s="44"/>
      <c r="H119" s="45"/>
      <c r="I119" s="48" t="s">
        <v>22</v>
      </c>
      <c r="J119" s="48" t="s">
        <v>13</v>
      </c>
      <c r="K119" s="48" t="s">
        <v>50</v>
      </c>
      <c r="L119" s="48" t="s">
        <v>115</v>
      </c>
      <c r="M119" s="48" t="s">
        <v>361</v>
      </c>
      <c r="N119" s="48" t="s">
        <v>330</v>
      </c>
      <c r="O119" s="48" t="s">
        <v>361</v>
      </c>
      <c r="P119" s="53" t="s">
        <v>256</v>
      </c>
      <c r="Q119" s="48" t="s">
        <v>7</v>
      </c>
      <c r="R119" s="48" t="s">
        <v>35</v>
      </c>
      <c r="S119" s="48" t="s">
        <v>32</v>
      </c>
      <c r="T119" s="51"/>
    </row>
    <row r="120" spans="1:20" s="7" customFormat="1" ht="12.75" customHeight="1" x14ac:dyDescent="0.2">
      <c r="A120" s="42"/>
      <c r="B120" s="15" t="s">
        <v>5</v>
      </c>
      <c r="C120" s="8">
        <f>SUM(D120:H120)</f>
        <v>149147.43426000001</v>
      </c>
      <c r="D120" s="6">
        <f t="shared" ref="D120" si="51">SUM(D121:D124)</f>
        <v>149147.43426000001</v>
      </c>
      <c r="E120" s="6">
        <f t="shared" ref="E120:H120" si="52">SUM(E121:E124)</f>
        <v>0</v>
      </c>
      <c r="F120" s="6">
        <f t="shared" si="52"/>
        <v>0</v>
      </c>
      <c r="G120" s="6">
        <f t="shared" si="52"/>
        <v>0</v>
      </c>
      <c r="H120" s="6">
        <f t="shared" si="52"/>
        <v>0</v>
      </c>
      <c r="I120" s="49"/>
      <c r="J120" s="49"/>
      <c r="K120" s="49"/>
      <c r="L120" s="49"/>
      <c r="M120" s="49"/>
      <c r="N120" s="49"/>
      <c r="O120" s="49"/>
      <c r="P120" s="54"/>
      <c r="Q120" s="49"/>
      <c r="R120" s="49"/>
      <c r="S120" s="49"/>
      <c r="T120" s="51"/>
    </row>
    <row r="121" spans="1:20" s="7" customFormat="1" ht="12.75" customHeight="1" x14ac:dyDescent="0.2">
      <c r="A121" s="42"/>
      <c r="B121" s="15" t="s">
        <v>0</v>
      </c>
      <c r="C121" s="8">
        <f t="shared" ref="C121:C124" si="53">SUM(D121:H121)</f>
        <v>28050.46</v>
      </c>
      <c r="D121" s="6">
        <v>28050.46</v>
      </c>
      <c r="E121" s="6"/>
      <c r="F121" s="6"/>
      <c r="G121" s="6"/>
      <c r="H121" s="6"/>
      <c r="I121" s="49"/>
      <c r="J121" s="49"/>
      <c r="K121" s="49"/>
      <c r="L121" s="49"/>
      <c r="M121" s="49"/>
      <c r="N121" s="49"/>
      <c r="O121" s="49"/>
      <c r="P121" s="54"/>
      <c r="Q121" s="49"/>
      <c r="R121" s="49"/>
      <c r="S121" s="49"/>
      <c r="T121" s="51"/>
    </row>
    <row r="122" spans="1:20" s="7" customFormat="1" ht="12.75" customHeight="1" x14ac:dyDescent="0.2">
      <c r="A122" s="42"/>
      <c r="B122" s="15" t="s">
        <v>1</v>
      </c>
      <c r="C122" s="8">
        <f t="shared" si="53"/>
        <v>120703.68412000001</v>
      </c>
      <c r="D122" s="6">
        <v>120703.68412000001</v>
      </c>
      <c r="E122" s="6"/>
      <c r="F122" s="6"/>
      <c r="G122" s="6"/>
      <c r="H122" s="6"/>
      <c r="I122" s="49"/>
      <c r="J122" s="49"/>
      <c r="K122" s="49"/>
      <c r="L122" s="49"/>
      <c r="M122" s="49"/>
      <c r="N122" s="49"/>
      <c r="O122" s="49"/>
      <c r="P122" s="54"/>
      <c r="Q122" s="49"/>
      <c r="R122" s="49"/>
      <c r="S122" s="49"/>
      <c r="T122" s="51"/>
    </row>
    <row r="123" spans="1:20" s="7" customFormat="1" ht="12.75" customHeight="1" x14ac:dyDescent="0.2">
      <c r="A123" s="42"/>
      <c r="B123" s="15" t="s">
        <v>2</v>
      </c>
      <c r="C123" s="8">
        <f t="shared" si="53"/>
        <v>393.29014000000001</v>
      </c>
      <c r="D123" s="6">
        <v>393.29014000000001</v>
      </c>
      <c r="E123" s="6"/>
      <c r="F123" s="6"/>
      <c r="G123" s="6"/>
      <c r="H123" s="6"/>
      <c r="I123" s="49"/>
      <c r="J123" s="49"/>
      <c r="K123" s="49"/>
      <c r="L123" s="49"/>
      <c r="M123" s="49"/>
      <c r="N123" s="49"/>
      <c r="O123" s="49"/>
      <c r="P123" s="54"/>
      <c r="Q123" s="49"/>
      <c r="R123" s="49"/>
      <c r="S123" s="49"/>
      <c r="T123" s="51"/>
    </row>
    <row r="124" spans="1:20" s="7" customFormat="1" ht="12.75" customHeight="1" x14ac:dyDescent="0.2">
      <c r="A124" s="43"/>
      <c r="B124" s="15" t="s">
        <v>3</v>
      </c>
      <c r="C124" s="8">
        <f t="shared" si="53"/>
        <v>0</v>
      </c>
      <c r="D124" s="6"/>
      <c r="E124" s="6"/>
      <c r="F124" s="6"/>
      <c r="G124" s="6"/>
      <c r="H124" s="6"/>
      <c r="I124" s="63"/>
      <c r="J124" s="63"/>
      <c r="K124" s="63"/>
      <c r="L124" s="63"/>
      <c r="M124" s="63"/>
      <c r="N124" s="63"/>
      <c r="O124" s="63"/>
      <c r="P124" s="64"/>
      <c r="Q124" s="63"/>
      <c r="R124" s="63"/>
      <c r="S124" s="63"/>
      <c r="T124" s="51"/>
    </row>
    <row r="125" spans="1:20" s="7" customFormat="1" x14ac:dyDescent="0.2">
      <c r="A125" s="41" t="s">
        <v>504</v>
      </c>
      <c r="B125" s="82" t="s">
        <v>330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1:20" s="7" customFormat="1" x14ac:dyDescent="0.2">
      <c r="A126" s="42" t="s">
        <v>108</v>
      </c>
      <c r="B126" s="46" t="s">
        <v>141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s="7" customFormat="1" ht="50.1" customHeight="1" x14ac:dyDescent="0.2">
      <c r="A127" s="42"/>
      <c r="B127" s="47" t="s">
        <v>333</v>
      </c>
      <c r="C127" s="44"/>
      <c r="D127" s="44"/>
      <c r="E127" s="44"/>
      <c r="F127" s="44"/>
      <c r="G127" s="44"/>
      <c r="H127" s="45"/>
      <c r="I127" s="48" t="s">
        <v>21</v>
      </c>
      <c r="J127" s="48" t="s">
        <v>13</v>
      </c>
      <c r="K127" s="48" t="s">
        <v>50</v>
      </c>
      <c r="L127" s="48" t="s">
        <v>114</v>
      </c>
      <c r="M127" s="48" t="s">
        <v>209</v>
      </c>
      <c r="N127" s="48" t="s">
        <v>330</v>
      </c>
      <c r="O127" s="48" t="s">
        <v>209</v>
      </c>
      <c r="P127" s="53" t="s">
        <v>257</v>
      </c>
      <c r="Q127" s="48" t="s">
        <v>7</v>
      </c>
      <c r="R127" s="48" t="s">
        <v>41</v>
      </c>
      <c r="S127" s="48" t="s">
        <v>32</v>
      </c>
      <c r="T127" s="51"/>
    </row>
    <row r="128" spans="1:20" s="7" customFormat="1" ht="12.75" customHeight="1" x14ac:dyDescent="0.2">
      <c r="A128" s="42"/>
      <c r="B128" s="15" t="s">
        <v>5</v>
      </c>
      <c r="C128" s="8">
        <f>SUM(D128:H128)</f>
        <v>646504.0074</v>
      </c>
      <c r="D128" s="6">
        <f t="shared" ref="D128" si="54">SUM(D129:D132)</f>
        <v>279084.69874000002</v>
      </c>
      <c r="E128" s="6">
        <f t="shared" ref="E128" si="55">SUM(E129:E132)</f>
        <v>367419.30866000004</v>
      </c>
      <c r="F128" s="6">
        <f t="shared" ref="F128:H128" si="56">SUM(F129:F132)</f>
        <v>0</v>
      </c>
      <c r="G128" s="6">
        <f t="shared" si="56"/>
        <v>0</v>
      </c>
      <c r="H128" s="6">
        <f t="shared" si="56"/>
        <v>0</v>
      </c>
      <c r="I128" s="49"/>
      <c r="J128" s="49"/>
      <c r="K128" s="49"/>
      <c r="L128" s="49"/>
      <c r="M128" s="49"/>
      <c r="N128" s="49"/>
      <c r="O128" s="49"/>
      <c r="P128" s="54"/>
      <c r="Q128" s="49"/>
      <c r="R128" s="49"/>
      <c r="S128" s="49"/>
      <c r="T128" s="51"/>
    </row>
    <row r="129" spans="1:20" s="7" customFormat="1" ht="12.75" customHeight="1" x14ac:dyDescent="0.2">
      <c r="A129" s="42"/>
      <c r="B129" s="15" t="s">
        <v>0</v>
      </c>
      <c r="C129" s="8">
        <f t="shared" ref="C129:C132" si="57">SUM(D129:H129)</f>
        <v>361926.39</v>
      </c>
      <c r="D129" s="6">
        <v>0</v>
      </c>
      <c r="E129" s="6">
        <v>361926.39</v>
      </c>
      <c r="F129" s="6"/>
      <c r="G129" s="6"/>
      <c r="H129" s="6"/>
      <c r="I129" s="49"/>
      <c r="J129" s="49"/>
      <c r="K129" s="49"/>
      <c r="L129" s="49"/>
      <c r="M129" s="49"/>
      <c r="N129" s="49"/>
      <c r="O129" s="49"/>
      <c r="P129" s="54"/>
      <c r="Q129" s="49"/>
      <c r="R129" s="49"/>
      <c r="S129" s="49"/>
      <c r="T129" s="51"/>
    </row>
    <row r="130" spans="1:20" s="7" customFormat="1" ht="12.75" customHeight="1" x14ac:dyDescent="0.2">
      <c r="A130" s="42"/>
      <c r="B130" s="15" t="s">
        <v>1</v>
      </c>
      <c r="C130" s="8">
        <f t="shared" si="57"/>
        <v>282018.21686000004</v>
      </c>
      <c r="D130" s="6">
        <v>278362.39474000002</v>
      </c>
      <c r="E130" s="6">
        <v>3655.8221199999998</v>
      </c>
      <c r="F130" s="6"/>
      <c r="G130" s="6"/>
      <c r="H130" s="6"/>
      <c r="I130" s="49"/>
      <c r="J130" s="49"/>
      <c r="K130" s="49"/>
      <c r="L130" s="49"/>
      <c r="M130" s="49"/>
      <c r="N130" s="49"/>
      <c r="O130" s="49"/>
      <c r="P130" s="54"/>
      <c r="Q130" s="49"/>
      <c r="R130" s="49"/>
      <c r="S130" s="49"/>
      <c r="T130" s="51"/>
    </row>
    <row r="131" spans="1:20" s="7" customFormat="1" ht="12.75" customHeight="1" x14ac:dyDescent="0.2">
      <c r="A131" s="42"/>
      <c r="B131" s="15" t="s">
        <v>2</v>
      </c>
      <c r="C131" s="8">
        <f t="shared" si="57"/>
        <v>2559.4005400000001</v>
      </c>
      <c r="D131" s="6">
        <v>722.30399999999997</v>
      </c>
      <c r="E131" s="6">
        <v>1837.09654</v>
      </c>
      <c r="F131" s="6"/>
      <c r="G131" s="6"/>
      <c r="H131" s="6"/>
      <c r="I131" s="49"/>
      <c r="J131" s="49"/>
      <c r="K131" s="49"/>
      <c r="L131" s="49"/>
      <c r="M131" s="49"/>
      <c r="N131" s="49"/>
      <c r="O131" s="49"/>
      <c r="P131" s="54"/>
      <c r="Q131" s="49"/>
      <c r="R131" s="49"/>
      <c r="S131" s="49"/>
      <c r="T131" s="51"/>
    </row>
    <row r="132" spans="1:20" s="7" customFormat="1" ht="12.75" customHeight="1" x14ac:dyDescent="0.2">
      <c r="A132" s="43"/>
      <c r="B132" s="15" t="s">
        <v>3</v>
      </c>
      <c r="C132" s="8">
        <f t="shared" si="57"/>
        <v>0</v>
      </c>
      <c r="D132" s="6"/>
      <c r="E132" s="6"/>
      <c r="F132" s="6"/>
      <c r="G132" s="6"/>
      <c r="H132" s="6"/>
      <c r="I132" s="63"/>
      <c r="J132" s="63"/>
      <c r="K132" s="63"/>
      <c r="L132" s="63"/>
      <c r="M132" s="63"/>
      <c r="N132" s="63"/>
      <c r="O132" s="63"/>
      <c r="P132" s="64"/>
      <c r="Q132" s="63"/>
      <c r="R132" s="63"/>
      <c r="S132" s="63"/>
      <c r="T132" s="51"/>
    </row>
    <row r="133" spans="1:20" x14ac:dyDescent="0.2">
      <c r="A133" s="41" t="s">
        <v>505</v>
      </c>
      <c r="B133" s="44" t="s">
        <v>45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5"/>
    </row>
    <row r="134" spans="1:20" x14ac:dyDescent="0.2">
      <c r="A134" s="42" t="s">
        <v>108</v>
      </c>
      <c r="B134" s="46" t="s">
        <v>141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ht="50.1" customHeight="1" x14ac:dyDescent="0.2">
      <c r="A135" s="42"/>
      <c r="B135" s="88" t="s">
        <v>339</v>
      </c>
      <c r="C135" s="89"/>
      <c r="D135" s="89"/>
      <c r="E135" s="89"/>
      <c r="F135" s="89"/>
      <c r="G135" s="89"/>
      <c r="H135" s="90"/>
      <c r="I135" s="48" t="s">
        <v>402</v>
      </c>
      <c r="J135" s="48" t="s">
        <v>394</v>
      </c>
      <c r="K135" s="48" t="s">
        <v>42</v>
      </c>
      <c r="L135" s="48" t="s">
        <v>146</v>
      </c>
      <c r="M135" s="48" t="s">
        <v>111</v>
      </c>
      <c r="N135" s="48" t="s">
        <v>330</v>
      </c>
      <c r="O135" s="48" t="s">
        <v>111</v>
      </c>
      <c r="P135" s="48" t="s">
        <v>247</v>
      </c>
      <c r="Q135" s="48" t="s">
        <v>30</v>
      </c>
      <c r="R135" s="48" t="s">
        <v>60</v>
      </c>
      <c r="S135" s="48" t="s">
        <v>31</v>
      </c>
      <c r="T135" s="48" t="s">
        <v>307</v>
      </c>
    </row>
    <row r="136" spans="1:20" ht="12.75" customHeight="1" x14ac:dyDescent="0.2">
      <c r="A136" s="42"/>
      <c r="B136" s="15" t="s">
        <v>5</v>
      </c>
      <c r="C136" s="8">
        <f>SUM(D136:H136)</f>
        <v>300000</v>
      </c>
      <c r="D136" s="6">
        <f t="shared" ref="D136:E136" si="58">SUM(D137:D140)</f>
        <v>0</v>
      </c>
      <c r="E136" s="6">
        <f t="shared" si="58"/>
        <v>0</v>
      </c>
      <c r="F136" s="6">
        <f t="shared" ref="F136:H136" si="59">SUM(F137:F140)</f>
        <v>300000</v>
      </c>
      <c r="G136" s="6">
        <f t="shared" si="59"/>
        <v>0</v>
      </c>
      <c r="H136" s="6">
        <f t="shared" si="59"/>
        <v>0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</row>
    <row r="137" spans="1:20" ht="12.75" customHeight="1" x14ac:dyDescent="0.2">
      <c r="A137" s="42"/>
      <c r="B137" s="15" t="s">
        <v>0</v>
      </c>
      <c r="C137" s="8">
        <f t="shared" ref="C137:C140" si="60">SUM(D137:H137)</f>
        <v>0</v>
      </c>
      <c r="D137" s="6"/>
      <c r="E137" s="6"/>
      <c r="F137" s="6"/>
      <c r="G137" s="6"/>
      <c r="H137" s="6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ht="12.75" customHeight="1" x14ac:dyDescent="0.2">
      <c r="A138" s="42"/>
      <c r="B138" s="15" t="s">
        <v>1</v>
      </c>
      <c r="C138" s="8">
        <f t="shared" si="60"/>
        <v>300000</v>
      </c>
      <c r="D138" s="6">
        <v>0</v>
      </c>
      <c r="E138" s="6">
        <v>0</v>
      </c>
      <c r="F138" s="6">
        <v>300000</v>
      </c>
      <c r="G138" s="6"/>
      <c r="H138" s="6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ht="12.75" customHeight="1" x14ac:dyDescent="0.2">
      <c r="A139" s="42"/>
      <c r="B139" s="15" t="s">
        <v>2</v>
      </c>
      <c r="C139" s="8">
        <f t="shared" si="60"/>
        <v>0</v>
      </c>
      <c r="D139" s="6"/>
      <c r="E139" s="6"/>
      <c r="F139" s="6"/>
      <c r="G139" s="6"/>
      <c r="H139" s="6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ht="12.75" customHeight="1" x14ac:dyDescent="0.2">
      <c r="A140" s="43"/>
      <c r="B140" s="15" t="s">
        <v>3</v>
      </c>
      <c r="C140" s="8">
        <f t="shared" si="60"/>
        <v>0</v>
      </c>
      <c r="D140" s="6"/>
      <c r="E140" s="6"/>
      <c r="F140" s="6"/>
      <c r="G140" s="6"/>
      <c r="H140" s="6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0" x14ac:dyDescent="0.2">
      <c r="A141" s="41" t="s">
        <v>506</v>
      </c>
      <c r="B141" s="44" t="s">
        <v>45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5"/>
    </row>
    <row r="142" spans="1:20" x14ac:dyDescent="0.2">
      <c r="A142" s="42" t="s">
        <v>108</v>
      </c>
      <c r="B142" s="46" t="s">
        <v>141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ht="50.1" customHeight="1" x14ac:dyDescent="0.2">
      <c r="A143" s="42"/>
      <c r="B143" s="47" t="s">
        <v>452</v>
      </c>
      <c r="C143" s="44"/>
      <c r="D143" s="44"/>
      <c r="E143" s="44"/>
      <c r="F143" s="44"/>
      <c r="G143" s="44"/>
      <c r="H143" s="45"/>
      <c r="I143" s="48" t="s">
        <v>29</v>
      </c>
      <c r="J143" s="48"/>
      <c r="K143" s="48" t="s">
        <v>42</v>
      </c>
      <c r="L143" s="48" t="s">
        <v>116</v>
      </c>
      <c r="M143" s="48" t="s">
        <v>111</v>
      </c>
      <c r="N143" s="48" t="s">
        <v>330</v>
      </c>
      <c r="O143" s="48" t="s">
        <v>111</v>
      </c>
      <c r="P143" s="53" t="s">
        <v>246</v>
      </c>
      <c r="Q143" s="48" t="s">
        <v>30</v>
      </c>
      <c r="R143" s="48" t="s">
        <v>58</v>
      </c>
      <c r="S143" s="48" t="s">
        <v>31</v>
      </c>
      <c r="T143" s="48" t="s">
        <v>306</v>
      </c>
    </row>
    <row r="144" spans="1:20" ht="12.75" customHeight="1" x14ac:dyDescent="0.2">
      <c r="A144" s="42"/>
      <c r="B144" s="15" t="s">
        <v>5</v>
      </c>
      <c r="C144" s="8">
        <f>SUM(D144:H144)</f>
        <v>530958.76100000006</v>
      </c>
      <c r="D144" s="6">
        <f t="shared" ref="D144:H144" si="61">SUM(D145:D148)</f>
        <v>0</v>
      </c>
      <c r="E144" s="6">
        <f t="shared" si="61"/>
        <v>0</v>
      </c>
      <c r="F144" s="6">
        <f t="shared" si="61"/>
        <v>530958.76100000006</v>
      </c>
      <c r="G144" s="6">
        <f t="shared" si="61"/>
        <v>0</v>
      </c>
      <c r="H144" s="6">
        <f t="shared" si="61"/>
        <v>0</v>
      </c>
      <c r="I144" s="49"/>
      <c r="J144" s="49"/>
      <c r="K144" s="49"/>
      <c r="L144" s="49"/>
      <c r="M144" s="49"/>
      <c r="N144" s="49"/>
      <c r="O144" s="49"/>
      <c r="P144" s="54"/>
      <c r="Q144" s="49"/>
      <c r="R144" s="49"/>
      <c r="S144" s="49"/>
      <c r="T144" s="49"/>
    </row>
    <row r="145" spans="1:20" ht="12.75" customHeight="1" x14ac:dyDescent="0.2">
      <c r="A145" s="42"/>
      <c r="B145" s="15" t="s">
        <v>0</v>
      </c>
      <c r="C145" s="8">
        <f t="shared" ref="C145:C148" si="62">SUM(D145:H145)</f>
        <v>0</v>
      </c>
      <c r="D145" s="6"/>
      <c r="E145" s="6"/>
      <c r="F145" s="6"/>
      <c r="G145" s="6"/>
      <c r="H145" s="6"/>
      <c r="I145" s="49"/>
      <c r="J145" s="49"/>
      <c r="K145" s="49"/>
      <c r="L145" s="49"/>
      <c r="M145" s="49"/>
      <c r="N145" s="49"/>
      <c r="O145" s="49"/>
      <c r="P145" s="54"/>
      <c r="Q145" s="49"/>
      <c r="R145" s="49"/>
      <c r="S145" s="49"/>
      <c r="T145" s="49"/>
    </row>
    <row r="146" spans="1:20" ht="12.75" customHeight="1" x14ac:dyDescent="0.2">
      <c r="A146" s="42"/>
      <c r="B146" s="15" t="s">
        <v>1</v>
      </c>
      <c r="C146" s="8">
        <f t="shared" si="62"/>
        <v>530958.76100000006</v>
      </c>
      <c r="D146" s="6">
        <v>0</v>
      </c>
      <c r="E146" s="6">
        <v>0</v>
      </c>
      <c r="F146" s="6">
        <v>530958.76100000006</v>
      </c>
      <c r="G146" s="6"/>
      <c r="H146" s="6"/>
      <c r="I146" s="49"/>
      <c r="J146" s="49"/>
      <c r="K146" s="49"/>
      <c r="L146" s="49"/>
      <c r="M146" s="49"/>
      <c r="N146" s="49"/>
      <c r="O146" s="49"/>
      <c r="P146" s="54"/>
      <c r="Q146" s="49"/>
      <c r="R146" s="49"/>
      <c r="S146" s="49"/>
      <c r="T146" s="49"/>
    </row>
    <row r="147" spans="1:20" ht="12.75" customHeight="1" x14ac:dyDescent="0.2">
      <c r="A147" s="42"/>
      <c r="B147" s="15" t="s">
        <v>2</v>
      </c>
      <c r="C147" s="8">
        <f t="shared" si="62"/>
        <v>0</v>
      </c>
      <c r="D147" s="6"/>
      <c r="E147" s="6"/>
      <c r="F147" s="6"/>
      <c r="G147" s="6"/>
      <c r="H147" s="6"/>
      <c r="I147" s="49"/>
      <c r="J147" s="49"/>
      <c r="K147" s="49"/>
      <c r="L147" s="49"/>
      <c r="M147" s="49"/>
      <c r="N147" s="49"/>
      <c r="O147" s="49"/>
      <c r="P147" s="54"/>
      <c r="Q147" s="49"/>
      <c r="R147" s="49"/>
      <c r="S147" s="49"/>
      <c r="T147" s="49"/>
    </row>
    <row r="148" spans="1:20" ht="12.75" customHeight="1" x14ac:dyDescent="0.2">
      <c r="A148" s="43"/>
      <c r="B148" s="15" t="s">
        <v>3</v>
      </c>
      <c r="C148" s="8">
        <f t="shared" si="62"/>
        <v>0</v>
      </c>
      <c r="D148" s="6"/>
      <c r="E148" s="6"/>
      <c r="F148" s="6"/>
      <c r="G148" s="6"/>
      <c r="H148" s="6"/>
      <c r="I148" s="63"/>
      <c r="J148" s="63"/>
      <c r="K148" s="63"/>
      <c r="L148" s="63"/>
      <c r="M148" s="63"/>
      <c r="N148" s="63"/>
      <c r="O148" s="63"/>
      <c r="P148" s="64"/>
      <c r="Q148" s="63"/>
      <c r="R148" s="63"/>
      <c r="S148" s="63"/>
      <c r="T148" s="63"/>
    </row>
    <row r="149" spans="1:20" ht="12.75" customHeight="1" x14ac:dyDescent="0.2">
      <c r="A149" s="41" t="s">
        <v>507</v>
      </c>
      <c r="B149" s="44" t="s">
        <v>45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5"/>
    </row>
    <row r="150" spans="1:20" ht="12.75" customHeight="1" x14ac:dyDescent="0.2">
      <c r="A150" s="42" t="s">
        <v>108</v>
      </c>
      <c r="B150" s="46" t="s">
        <v>141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ht="50.1" customHeight="1" x14ac:dyDescent="0.2">
      <c r="A151" s="42"/>
      <c r="B151" s="88" t="s">
        <v>248</v>
      </c>
      <c r="C151" s="89"/>
      <c r="D151" s="89"/>
      <c r="E151" s="89"/>
      <c r="F151" s="89"/>
      <c r="G151" s="89"/>
      <c r="H151" s="90"/>
      <c r="I151" s="48" t="s">
        <v>24</v>
      </c>
      <c r="J151" s="48" t="s">
        <v>13</v>
      </c>
      <c r="K151" s="48" t="s">
        <v>11</v>
      </c>
      <c r="L151" s="48" t="s">
        <v>150</v>
      </c>
      <c r="M151" s="48" t="s">
        <v>23</v>
      </c>
      <c r="N151" s="48" t="s">
        <v>142</v>
      </c>
      <c r="O151" s="48" t="s">
        <v>23</v>
      </c>
      <c r="P151" s="53" t="s">
        <v>151</v>
      </c>
      <c r="Q151" s="48" t="s">
        <v>7</v>
      </c>
      <c r="R151" s="48" t="s">
        <v>8</v>
      </c>
      <c r="S151" s="48" t="s">
        <v>31</v>
      </c>
      <c r="T151" s="48"/>
    </row>
    <row r="152" spans="1:20" ht="12.75" customHeight="1" x14ac:dyDescent="0.2">
      <c r="A152" s="42"/>
      <c r="B152" s="15" t="s">
        <v>5</v>
      </c>
      <c r="C152" s="8">
        <f>SUM(D152:H152)</f>
        <v>207373.22613</v>
      </c>
      <c r="D152" s="6">
        <f t="shared" ref="D152:H152" si="63">SUM(D153:D156)</f>
        <v>0</v>
      </c>
      <c r="E152" s="6">
        <f t="shared" si="63"/>
        <v>0</v>
      </c>
      <c r="F152" s="6">
        <f t="shared" si="63"/>
        <v>0</v>
      </c>
      <c r="G152" s="6">
        <f t="shared" si="63"/>
        <v>207373.22613</v>
      </c>
      <c r="H152" s="6">
        <f t="shared" si="63"/>
        <v>0</v>
      </c>
      <c r="I152" s="49"/>
      <c r="J152" s="49"/>
      <c r="K152" s="49"/>
      <c r="L152" s="49"/>
      <c r="M152" s="49"/>
      <c r="N152" s="49"/>
      <c r="O152" s="49"/>
      <c r="P152" s="54"/>
      <c r="Q152" s="49"/>
      <c r="R152" s="49"/>
      <c r="S152" s="49"/>
      <c r="T152" s="49"/>
    </row>
    <row r="153" spans="1:20" ht="12.75" customHeight="1" x14ac:dyDescent="0.2">
      <c r="A153" s="42"/>
      <c r="B153" s="15" t="s">
        <v>0</v>
      </c>
      <c r="C153" s="8">
        <f t="shared" ref="C153:C156" si="64">SUM(D153:H153)</f>
        <v>0</v>
      </c>
      <c r="D153" s="6"/>
      <c r="E153" s="6"/>
      <c r="F153" s="6"/>
      <c r="G153" s="6"/>
      <c r="H153" s="6"/>
      <c r="I153" s="49"/>
      <c r="J153" s="49"/>
      <c r="K153" s="49"/>
      <c r="L153" s="49"/>
      <c r="M153" s="49"/>
      <c r="N153" s="49"/>
      <c r="O153" s="49"/>
      <c r="P153" s="54"/>
      <c r="Q153" s="49"/>
      <c r="R153" s="49"/>
      <c r="S153" s="49"/>
      <c r="T153" s="49"/>
    </row>
    <row r="154" spans="1:20" ht="12.75" customHeight="1" x14ac:dyDescent="0.2">
      <c r="A154" s="42"/>
      <c r="B154" s="15" t="s">
        <v>1</v>
      </c>
      <c r="C154" s="8">
        <f t="shared" si="64"/>
        <v>206336.36</v>
      </c>
      <c r="D154" s="6">
        <v>0</v>
      </c>
      <c r="E154" s="6">
        <v>0</v>
      </c>
      <c r="F154" s="6">
        <v>0</v>
      </c>
      <c r="G154" s="6">
        <v>206336.36</v>
      </c>
      <c r="H154" s="6"/>
      <c r="I154" s="49"/>
      <c r="J154" s="49"/>
      <c r="K154" s="49"/>
      <c r="L154" s="49"/>
      <c r="M154" s="49"/>
      <c r="N154" s="49"/>
      <c r="O154" s="49"/>
      <c r="P154" s="54"/>
      <c r="Q154" s="49"/>
      <c r="R154" s="49"/>
      <c r="S154" s="49"/>
      <c r="T154" s="49"/>
    </row>
    <row r="155" spans="1:20" ht="12.75" customHeight="1" x14ac:dyDescent="0.2">
      <c r="A155" s="42"/>
      <c r="B155" s="15" t="s">
        <v>2</v>
      </c>
      <c r="C155" s="8">
        <f t="shared" si="64"/>
        <v>1036.8661300000001</v>
      </c>
      <c r="D155" s="6">
        <v>0</v>
      </c>
      <c r="E155" s="6">
        <v>0</v>
      </c>
      <c r="F155" s="6">
        <v>0</v>
      </c>
      <c r="G155" s="6">
        <v>1036.8661300000001</v>
      </c>
      <c r="H155" s="6"/>
      <c r="I155" s="49"/>
      <c r="J155" s="49"/>
      <c r="K155" s="49"/>
      <c r="L155" s="49"/>
      <c r="M155" s="49"/>
      <c r="N155" s="49"/>
      <c r="O155" s="49"/>
      <c r="P155" s="54"/>
      <c r="Q155" s="49"/>
      <c r="R155" s="49"/>
      <c r="S155" s="49"/>
      <c r="T155" s="49"/>
    </row>
    <row r="156" spans="1:20" ht="12.75" customHeight="1" x14ac:dyDescent="0.2">
      <c r="A156" s="43"/>
      <c r="B156" s="15" t="s">
        <v>3</v>
      </c>
      <c r="C156" s="8">
        <f t="shared" si="64"/>
        <v>0</v>
      </c>
      <c r="D156" s="6"/>
      <c r="E156" s="6"/>
      <c r="F156" s="6"/>
      <c r="G156" s="6"/>
      <c r="H156" s="6"/>
      <c r="I156" s="63"/>
      <c r="J156" s="63"/>
      <c r="K156" s="63"/>
      <c r="L156" s="63"/>
      <c r="M156" s="63"/>
      <c r="N156" s="63"/>
      <c r="O156" s="63"/>
      <c r="P156" s="64"/>
      <c r="Q156" s="63"/>
      <c r="R156" s="63"/>
      <c r="S156" s="63"/>
      <c r="T156" s="63"/>
    </row>
    <row r="157" spans="1:20" x14ac:dyDescent="0.2">
      <c r="A157" s="41" t="s">
        <v>508</v>
      </c>
      <c r="B157" s="44" t="s">
        <v>45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5"/>
    </row>
    <row r="158" spans="1:20" x14ac:dyDescent="0.2">
      <c r="A158" s="42" t="s">
        <v>108</v>
      </c>
      <c r="B158" s="46" t="s">
        <v>141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50.1" customHeight="1" x14ac:dyDescent="0.2">
      <c r="A159" s="42"/>
      <c r="B159" s="47" t="s">
        <v>334</v>
      </c>
      <c r="C159" s="44"/>
      <c r="D159" s="44"/>
      <c r="E159" s="44"/>
      <c r="F159" s="44"/>
      <c r="G159" s="44"/>
      <c r="H159" s="45"/>
      <c r="I159" s="48" t="s">
        <v>393</v>
      </c>
      <c r="J159" s="48"/>
      <c r="K159" s="48" t="s">
        <v>42</v>
      </c>
      <c r="L159" s="48" t="s">
        <v>335</v>
      </c>
      <c r="M159" s="48" t="s">
        <v>111</v>
      </c>
      <c r="N159" s="48" t="s">
        <v>330</v>
      </c>
      <c r="O159" s="48" t="s">
        <v>111</v>
      </c>
      <c r="P159" s="53" t="s">
        <v>336</v>
      </c>
      <c r="Q159" s="48" t="s">
        <v>30</v>
      </c>
      <c r="R159" s="48" t="s">
        <v>68</v>
      </c>
      <c r="S159" s="48" t="s">
        <v>31</v>
      </c>
      <c r="T159" s="48"/>
    </row>
    <row r="160" spans="1:20" ht="12.75" customHeight="1" x14ac:dyDescent="0.2">
      <c r="A160" s="42"/>
      <c r="B160" s="15" t="s">
        <v>5</v>
      </c>
      <c r="C160" s="8">
        <f>SUM(D160:H160)</f>
        <v>205849.82524999999</v>
      </c>
      <c r="D160" s="6">
        <f>SUM(D161:D164)</f>
        <v>0</v>
      </c>
      <c r="E160" s="6">
        <f t="shared" ref="E160:H160" si="65">SUM(E161:E164)</f>
        <v>0</v>
      </c>
      <c r="F160" s="6">
        <f t="shared" si="65"/>
        <v>104172.52525000001</v>
      </c>
      <c r="G160" s="6">
        <f t="shared" si="65"/>
        <v>101677.3</v>
      </c>
      <c r="H160" s="6">
        <f t="shared" si="65"/>
        <v>0</v>
      </c>
      <c r="I160" s="49"/>
      <c r="J160" s="49"/>
      <c r="K160" s="49"/>
      <c r="L160" s="49"/>
      <c r="M160" s="49"/>
      <c r="N160" s="49"/>
      <c r="O160" s="49"/>
      <c r="P160" s="54"/>
      <c r="Q160" s="49"/>
      <c r="R160" s="49"/>
      <c r="S160" s="49"/>
      <c r="T160" s="49"/>
    </row>
    <row r="161" spans="1:20" ht="12.75" customHeight="1" x14ac:dyDescent="0.2">
      <c r="A161" s="42"/>
      <c r="B161" s="15" t="s">
        <v>0</v>
      </c>
      <c r="C161" s="8">
        <f t="shared" ref="C161:C164" si="66">SUM(D161:H161)</f>
        <v>204808.1</v>
      </c>
      <c r="D161" s="6">
        <v>0</v>
      </c>
      <c r="E161" s="6">
        <v>0</v>
      </c>
      <c r="F161" s="6">
        <v>103130.8</v>
      </c>
      <c r="G161" s="6">
        <v>101677.3</v>
      </c>
      <c r="H161" s="6"/>
      <c r="I161" s="49"/>
      <c r="J161" s="49"/>
      <c r="K161" s="49"/>
      <c r="L161" s="49"/>
      <c r="M161" s="49"/>
      <c r="N161" s="49"/>
      <c r="O161" s="49"/>
      <c r="P161" s="54"/>
      <c r="Q161" s="49"/>
      <c r="R161" s="49"/>
      <c r="S161" s="49"/>
      <c r="T161" s="49"/>
    </row>
    <row r="162" spans="1:20" ht="12.75" customHeight="1" x14ac:dyDescent="0.2">
      <c r="A162" s="42"/>
      <c r="B162" s="15" t="s">
        <v>1</v>
      </c>
      <c r="C162" s="8">
        <f t="shared" si="66"/>
        <v>1041.72525</v>
      </c>
      <c r="D162" s="6">
        <v>0</v>
      </c>
      <c r="E162" s="6">
        <v>0</v>
      </c>
      <c r="F162" s="6">
        <v>1041.72525</v>
      </c>
      <c r="G162" s="6"/>
      <c r="H162" s="6"/>
      <c r="I162" s="49"/>
      <c r="J162" s="49"/>
      <c r="K162" s="49"/>
      <c r="L162" s="49"/>
      <c r="M162" s="49"/>
      <c r="N162" s="49"/>
      <c r="O162" s="49"/>
      <c r="P162" s="54"/>
      <c r="Q162" s="49"/>
      <c r="R162" s="49"/>
      <c r="S162" s="49"/>
      <c r="T162" s="49"/>
    </row>
    <row r="163" spans="1:20" ht="12.75" customHeight="1" x14ac:dyDescent="0.2">
      <c r="A163" s="42"/>
      <c r="B163" s="15" t="s">
        <v>2</v>
      </c>
      <c r="C163" s="8">
        <f t="shared" si="66"/>
        <v>0</v>
      </c>
      <c r="D163" s="6"/>
      <c r="E163" s="6"/>
      <c r="F163" s="6"/>
      <c r="G163" s="6"/>
      <c r="H163" s="6"/>
      <c r="I163" s="49"/>
      <c r="J163" s="49"/>
      <c r="K163" s="49"/>
      <c r="L163" s="49"/>
      <c r="M163" s="49"/>
      <c r="N163" s="49"/>
      <c r="O163" s="49"/>
      <c r="P163" s="54"/>
      <c r="Q163" s="49"/>
      <c r="R163" s="49"/>
      <c r="S163" s="49"/>
      <c r="T163" s="49"/>
    </row>
    <row r="164" spans="1:20" ht="12.75" customHeight="1" x14ac:dyDescent="0.2">
      <c r="A164" s="43"/>
      <c r="B164" s="15" t="s">
        <v>3</v>
      </c>
      <c r="C164" s="8">
        <f t="shared" si="66"/>
        <v>0</v>
      </c>
      <c r="D164" s="6"/>
      <c r="E164" s="6"/>
      <c r="F164" s="6"/>
      <c r="G164" s="6"/>
      <c r="H164" s="6"/>
      <c r="I164" s="63"/>
      <c r="J164" s="63"/>
      <c r="K164" s="63"/>
      <c r="L164" s="63"/>
      <c r="M164" s="63"/>
      <c r="N164" s="63"/>
      <c r="O164" s="63"/>
      <c r="P164" s="64"/>
      <c r="Q164" s="63"/>
      <c r="R164" s="63"/>
      <c r="S164" s="63"/>
      <c r="T164" s="63"/>
    </row>
    <row r="165" spans="1:20" ht="12.75" customHeight="1" x14ac:dyDescent="0.2">
      <c r="A165" s="41" t="s">
        <v>509</v>
      </c>
      <c r="B165" s="44" t="s">
        <v>45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5"/>
    </row>
    <row r="166" spans="1:20" ht="12.75" customHeight="1" x14ac:dyDescent="0.2">
      <c r="A166" s="42" t="s">
        <v>108</v>
      </c>
      <c r="B166" s="46" t="s">
        <v>141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ht="50.1" customHeight="1" x14ac:dyDescent="0.2">
      <c r="A167" s="42"/>
      <c r="B167" s="47" t="s">
        <v>453</v>
      </c>
      <c r="C167" s="44"/>
      <c r="D167" s="44"/>
      <c r="E167" s="44"/>
      <c r="F167" s="44"/>
      <c r="G167" s="44"/>
      <c r="H167" s="45"/>
      <c r="I167" s="48" t="s">
        <v>393</v>
      </c>
      <c r="J167" s="48" t="s">
        <v>454</v>
      </c>
      <c r="K167" s="48" t="s">
        <v>42</v>
      </c>
      <c r="L167" s="48" t="s">
        <v>335</v>
      </c>
      <c r="M167" s="48" t="s">
        <v>111</v>
      </c>
      <c r="N167" s="48" t="s">
        <v>330</v>
      </c>
      <c r="O167" s="48" t="s">
        <v>111</v>
      </c>
      <c r="P167" s="53" t="s">
        <v>455</v>
      </c>
      <c r="Q167" s="48" t="s">
        <v>30</v>
      </c>
      <c r="R167" s="48" t="s">
        <v>68</v>
      </c>
      <c r="S167" s="48" t="s">
        <v>25</v>
      </c>
      <c r="T167" s="51"/>
    </row>
    <row r="168" spans="1:20" ht="12.75" customHeight="1" x14ac:dyDescent="0.2">
      <c r="A168" s="42"/>
      <c r="B168" s="15" t="s">
        <v>5</v>
      </c>
      <c r="C168" s="8">
        <f>SUM(C169:C172)</f>
        <v>18000</v>
      </c>
      <c r="D168" s="8">
        <f t="shared" ref="D168:H168" si="67">SUM(D169:D172)</f>
        <v>0</v>
      </c>
      <c r="E168" s="8">
        <f t="shared" si="67"/>
        <v>18000</v>
      </c>
      <c r="F168" s="8">
        <f t="shared" si="67"/>
        <v>0</v>
      </c>
      <c r="G168" s="8">
        <f t="shared" si="67"/>
        <v>0</v>
      </c>
      <c r="H168" s="8">
        <f t="shared" si="67"/>
        <v>0</v>
      </c>
      <c r="I168" s="49"/>
      <c r="J168" s="49"/>
      <c r="K168" s="49"/>
      <c r="L168" s="49"/>
      <c r="M168" s="49"/>
      <c r="N168" s="49"/>
      <c r="O168" s="49"/>
      <c r="P168" s="54"/>
      <c r="Q168" s="49"/>
      <c r="R168" s="49"/>
      <c r="S168" s="49"/>
      <c r="T168" s="51"/>
    </row>
    <row r="169" spans="1:20" ht="12.75" customHeight="1" x14ac:dyDescent="0.2">
      <c r="A169" s="42"/>
      <c r="B169" s="15" t="s">
        <v>0</v>
      </c>
      <c r="C169" s="8">
        <f>SUM(D169:H169)</f>
        <v>0</v>
      </c>
      <c r="D169" s="6"/>
      <c r="E169" s="6"/>
      <c r="F169" s="6"/>
      <c r="G169" s="6"/>
      <c r="H169" s="6"/>
      <c r="I169" s="49"/>
      <c r="J169" s="49"/>
      <c r="K169" s="49"/>
      <c r="L169" s="49"/>
      <c r="M169" s="49"/>
      <c r="N169" s="49"/>
      <c r="O169" s="49"/>
      <c r="P169" s="54"/>
      <c r="Q169" s="49"/>
      <c r="R169" s="49"/>
      <c r="S169" s="49"/>
      <c r="T169" s="51"/>
    </row>
    <row r="170" spans="1:20" ht="12.75" customHeight="1" x14ac:dyDescent="0.2">
      <c r="A170" s="42"/>
      <c r="B170" s="15" t="s">
        <v>1</v>
      </c>
      <c r="C170" s="8">
        <f t="shared" ref="C170:C172" si="68">SUM(D170:H170)</f>
        <v>18000</v>
      </c>
      <c r="D170" s="6"/>
      <c r="E170" s="6">
        <f>0+18000</f>
        <v>18000</v>
      </c>
      <c r="F170" s="6"/>
      <c r="G170" s="6"/>
      <c r="H170" s="6"/>
      <c r="I170" s="49"/>
      <c r="J170" s="49"/>
      <c r="K170" s="49"/>
      <c r="L170" s="49"/>
      <c r="M170" s="49"/>
      <c r="N170" s="49"/>
      <c r="O170" s="49"/>
      <c r="P170" s="54"/>
      <c r="Q170" s="49"/>
      <c r="R170" s="49"/>
      <c r="S170" s="49"/>
      <c r="T170" s="51"/>
    </row>
    <row r="171" spans="1:20" ht="12.75" customHeight="1" x14ac:dyDescent="0.2">
      <c r="A171" s="42"/>
      <c r="B171" s="15" t="s">
        <v>2</v>
      </c>
      <c r="C171" s="8">
        <f t="shared" si="68"/>
        <v>0</v>
      </c>
      <c r="D171" s="6"/>
      <c r="E171" s="6"/>
      <c r="F171" s="6"/>
      <c r="G171" s="6"/>
      <c r="H171" s="6"/>
      <c r="I171" s="49"/>
      <c r="J171" s="49"/>
      <c r="K171" s="49"/>
      <c r="L171" s="49"/>
      <c r="M171" s="49"/>
      <c r="N171" s="49"/>
      <c r="O171" s="49"/>
      <c r="P171" s="54"/>
      <c r="Q171" s="49"/>
      <c r="R171" s="49"/>
      <c r="S171" s="49"/>
      <c r="T171" s="51"/>
    </row>
    <row r="172" spans="1:20" ht="12.75" customHeight="1" x14ac:dyDescent="0.2">
      <c r="A172" s="43"/>
      <c r="B172" s="15" t="s">
        <v>3</v>
      </c>
      <c r="C172" s="8">
        <f t="shared" si="68"/>
        <v>0</v>
      </c>
      <c r="D172" s="6"/>
      <c r="E172" s="6"/>
      <c r="F172" s="6"/>
      <c r="G172" s="6"/>
      <c r="H172" s="6"/>
      <c r="I172" s="63"/>
      <c r="J172" s="63"/>
      <c r="K172" s="63"/>
      <c r="L172" s="63"/>
      <c r="M172" s="63"/>
      <c r="N172" s="63"/>
      <c r="O172" s="63"/>
      <c r="P172" s="64"/>
      <c r="Q172" s="63"/>
      <c r="R172" s="63"/>
      <c r="S172" s="63"/>
      <c r="T172" s="51"/>
    </row>
    <row r="173" spans="1:20" x14ac:dyDescent="0.2">
      <c r="A173" s="41" t="s">
        <v>510</v>
      </c>
      <c r="B173" s="44" t="s">
        <v>45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5"/>
    </row>
    <row r="174" spans="1:20" x14ac:dyDescent="0.2">
      <c r="A174" s="42" t="s">
        <v>108</v>
      </c>
      <c r="B174" s="46" t="s">
        <v>141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ht="50.1" customHeight="1" x14ac:dyDescent="0.2">
      <c r="A175" s="42"/>
      <c r="B175" s="47" t="s">
        <v>321</v>
      </c>
      <c r="C175" s="44"/>
      <c r="D175" s="44"/>
      <c r="E175" s="44"/>
      <c r="F175" s="44"/>
      <c r="G175" s="44"/>
      <c r="H175" s="45"/>
      <c r="I175" s="48" t="s">
        <v>392</v>
      </c>
      <c r="J175" s="48"/>
      <c r="K175" s="48" t="s">
        <v>50</v>
      </c>
      <c r="L175" s="48" t="s">
        <v>337</v>
      </c>
      <c r="M175" s="48" t="s">
        <v>23</v>
      </c>
      <c r="N175" s="48" t="s">
        <v>330</v>
      </c>
      <c r="O175" s="48" t="s">
        <v>23</v>
      </c>
      <c r="P175" s="53" t="s">
        <v>338</v>
      </c>
      <c r="Q175" s="48" t="s">
        <v>7</v>
      </c>
      <c r="R175" s="48" t="s">
        <v>8</v>
      </c>
      <c r="S175" s="48" t="s">
        <v>31</v>
      </c>
      <c r="T175" s="48"/>
    </row>
    <row r="176" spans="1:20" ht="12.75" customHeight="1" x14ac:dyDescent="0.2">
      <c r="A176" s="42"/>
      <c r="B176" s="15" t="s">
        <v>5</v>
      </c>
      <c r="C176" s="8">
        <f>SUM(D176:H176)</f>
        <v>707234.52632000006</v>
      </c>
      <c r="D176" s="6">
        <f>SUM(D177:D180)</f>
        <v>0</v>
      </c>
      <c r="E176" s="6">
        <f t="shared" ref="E176:H176" si="69">SUM(E177:E180)</f>
        <v>353617.26316000003</v>
      </c>
      <c r="F176" s="6">
        <f t="shared" si="69"/>
        <v>353617.26316000003</v>
      </c>
      <c r="G176" s="6">
        <f t="shared" si="69"/>
        <v>0</v>
      </c>
      <c r="H176" s="6">
        <f t="shared" si="69"/>
        <v>0</v>
      </c>
      <c r="I176" s="49"/>
      <c r="J176" s="49"/>
      <c r="K176" s="49"/>
      <c r="L176" s="49"/>
      <c r="M176" s="49"/>
      <c r="N176" s="49"/>
      <c r="O176" s="49"/>
      <c r="P176" s="54"/>
      <c r="Q176" s="49"/>
      <c r="R176" s="49"/>
      <c r="S176" s="49"/>
      <c r="T176" s="49"/>
    </row>
    <row r="177" spans="1:20" ht="12.75" customHeight="1" x14ac:dyDescent="0.2">
      <c r="A177" s="42"/>
      <c r="B177" s="15" t="s">
        <v>0</v>
      </c>
      <c r="C177" s="8">
        <f t="shared" ref="C177:C180" si="70">SUM(D177:H177)</f>
        <v>671872.8</v>
      </c>
      <c r="D177" s="6">
        <v>0</v>
      </c>
      <c r="E177" s="6">
        <v>335936.4</v>
      </c>
      <c r="F177" s="6">
        <v>335936.4</v>
      </c>
      <c r="G177" s="6"/>
      <c r="H177" s="6"/>
      <c r="I177" s="49"/>
      <c r="J177" s="49"/>
      <c r="K177" s="49"/>
      <c r="L177" s="49"/>
      <c r="M177" s="49"/>
      <c r="N177" s="49"/>
      <c r="O177" s="49"/>
      <c r="P177" s="54"/>
      <c r="Q177" s="49"/>
      <c r="R177" s="49"/>
      <c r="S177" s="49"/>
      <c r="T177" s="49"/>
    </row>
    <row r="178" spans="1:20" ht="12.75" customHeight="1" x14ac:dyDescent="0.2">
      <c r="A178" s="42"/>
      <c r="B178" s="15" t="s">
        <v>1</v>
      </c>
      <c r="C178" s="8">
        <f t="shared" si="70"/>
        <v>35361.726320000002</v>
      </c>
      <c r="D178" s="6">
        <v>0</v>
      </c>
      <c r="E178" s="6">
        <v>17680.863160000001</v>
      </c>
      <c r="F178" s="6">
        <v>17680.863160000001</v>
      </c>
      <c r="G178" s="6"/>
      <c r="H178" s="6"/>
      <c r="I178" s="49"/>
      <c r="J178" s="49"/>
      <c r="K178" s="49"/>
      <c r="L178" s="49"/>
      <c r="M178" s="49"/>
      <c r="N178" s="49"/>
      <c r="O178" s="49"/>
      <c r="P178" s="54"/>
      <c r="Q178" s="49"/>
      <c r="R178" s="49"/>
      <c r="S178" s="49"/>
      <c r="T178" s="49"/>
    </row>
    <row r="179" spans="1:20" ht="12.75" customHeight="1" x14ac:dyDescent="0.2">
      <c r="A179" s="42"/>
      <c r="B179" s="15" t="s">
        <v>2</v>
      </c>
      <c r="C179" s="8">
        <f t="shared" si="70"/>
        <v>0</v>
      </c>
      <c r="D179" s="6"/>
      <c r="E179" s="6"/>
      <c r="F179" s="6"/>
      <c r="G179" s="6"/>
      <c r="H179" s="6"/>
      <c r="I179" s="49"/>
      <c r="J179" s="49"/>
      <c r="K179" s="49"/>
      <c r="L179" s="49"/>
      <c r="M179" s="49"/>
      <c r="N179" s="49"/>
      <c r="O179" s="49"/>
      <c r="P179" s="54"/>
      <c r="Q179" s="49"/>
      <c r="R179" s="49"/>
      <c r="S179" s="49"/>
      <c r="T179" s="49"/>
    </row>
    <row r="180" spans="1:20" ht="12.75" customHeight="1" x14ac:dyDescent="0.2">
      <c r="A180" s="43"/>
      <c r="B180" s="15" t="s">
        <v>3</v>
      </c>
      <c r="C180" s="8">
        <f t="shared" si="70"/>
        <v>0</v>
      </c>
      <c r="D180" s="6"/>
      <c r="E180" s="6"/>
      <c r="F180" s="6"/>
      <c r="G180" s="6"/>
      <c r="H180" s="6"/>
      <c r="I180" s="63"/>
      <c r="J180" s="63"/>
      <c r="K180" s="63"/>
      <c r="L180" s="63"/>
      <c r="M180" s="63"/>
      <c r="N180" s="63"/>
      <c r="O180" s="63"/>
      <c r="P180" s="64"/>
      <c r="Q180" s="63"/>
      <c r="R180" s="63"/>
      <c r="S180" s="63"/>
      <c r="T180" s="63"/>
    </row>
    <row r="181" spans="1:20" ht="12.75" customHeight="1" x14ac:dyDescent="0.2">
      <c r="A181" s="41" t="s">
        <v>511</v>
      </c>
      <c r="B181" s="44" t="s">
        <v>45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5"/>
    </row>
    <row r="182" spans="1:20" ht="12.75" customHeight="1" x14ac:dyDescent="0.2">
      <c r="A182" s="42" t="s">
        <v>108</v>
      </c>
      <c r="B182" s="46" t="s">
        <v>141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ht="50.1" customHeight="1" x14ac:dyDescent="0.2">
      <c r="A183" s="42"/>
      <c r="B183" s="47" t="s">
        <v>434</v>
      </c>
      <c r="C183" s="44"/>
      <c r="D183" s="44"/>
      <c r="E183" s="44"/>
      <c r="F183" s="44"/>
      <c r="G183" s="44"/>
      <c r="H183" s="45"/>
      <c r="I183" s="48" t="s">
        <v>13</v>
      </c>
      <c r="J183" s="48"/>
      <c r="K183" s="48" t="s">
        <v>42</v>
      </c>
      <c r="L183" s="48" t="s">
        <v>115</v>
      </c>
      <c r="M183" s="48" t="s">
        <v>111</v>
      </c>
      <c r="N183" s="48" t="s">
        <v>142</v>
      </c>
      <c r="O183" s="48" t="s">
        <v>111</v>
      </c>
      <c r="P183" s="53" t="s">
        <v>482</v>
      </c>
      <c r="Q183" s="48" t="s">
        <v>30</v>
      </c>
      <c r="R183" s="48" t="s">
        <v>68</v>
      </c>
      <c r="S183" s="48" t="s">
        <v>32</v>
      </c>
      <c r="T183" s="48" t="s">
        <v>483</v>
      </c>
    </row>
    <row r="184" spans="1:20" ht="12.75" customHeight="1" x14ac:dyDescent="0.2">
      <c r="A184" s="42"/>
      <c r="B184" s="15" t="s">
        <v>5</v>
      </c>
      <c r="C184" s="8">
        <f>SUM(D184:H184)</f>
        <v>135698.29999999999</v>
      </c>
      <c r="D184" s="6">
        <f>SUM(D185:D188)</f>
        <v>135698.29999999999</v>
      </c>
      <c r="E184" s="6">
        <f t="shared" ref="E184:H184" si="71">SUM(E185:E188)</f>
        <v>0</v>
      </c>
      <c r="F184" s="6">
        <f t="shared" si="71"/>
        <v>0</v>
      </c>
      <c r="G184" s="6">
        <f t="shared" si="71"/>
        <v>0</v>
      </c>
      <c r="H184" s="6">
        <f t="shared" si="71"/>
        <v>0</v>
      </c>
      <c r="I184" s="49"/>
      <c r="J184" s="49"/>
      <c r="K184" s="49"/>
      <c r="L184" s="49"/>
      <c r="M184" s="49"/>
      <c r="N184" s="49"/>
      <c r="O184" s="49"/>
      <c r="P184" s="54"/>
      <c r="Q184" s="49"/>
      <c r="R184" s="49"/>
      <c r="S184" s="49"/>
      <c r="T184" s="49"/>
    </row>
    <row r="185" spans="1:20" ht="12.75" customHeight="1" x14ac:dyDescent="0.2">
      <c r="A185" s="42"/>
      <c r="B185" s="15" t="s">
        <v>0</v>
      </c>
      <c r="C185" s="8">
        <f t="shared" ref="C185:C188" si="72">SUM(D185:H185)</f>
        <v>0</v>
      </c>
      <c r="D185" s="6"/>
      <c r="E185" s="6"/>
      <c r="F185" s="6"/>
      <c r="G185" s="6"/>
      <c r="H185" s="6"/>
      <c r="I185" s="49"/>
      <c r="J185" s="49"/>
      <c r="K185" s="49"/>
      <c r="L185" s="49"/>
      <c r="M185" s="49"/>
      <c r="N185" s="49"/>
      <c r="O185" s="49"/>
      <c r="P185" s="54"/>
      <c r="Q185" s="49"/>
      <c r="R185" s="49"/>
      <c r="S185" s="49"/>
      <c r="T185" s="49"/>
    </row>
    <row r="186" spans="1:20" ht="12.75" customHeight="1" x14ac:dyDescent="0.2">
      <c r="A186" s="42"/>
      <c r="B186" s="15" t="s">
        <v>1</v>
      </c>
      <c r="C186" s="8">
        <f t="shared" si="72"/>
        <v>135698.29999999999</v>
      </c>
      <c r="D186" s="6">
        <f>0+135698.3</f>
        <v>135698.29999999999</v>
      </c>
      <c r="E186" s="6"/>
      <c r="F186" s="6"/>
      <c r="G186" s="6"/>
      <c r="H186" s="6"/>
      <c r="I186" s="49"/>
      <c r="J186" s="49"/>
      <c r="K186" s="49"/>
      <c r="L186" s="49"/>
      <c r="M186" s="49"/>
      <c r="N186" s="49"/>
      <c r="O186" s="49"/>
      <c r="P186" s="54"/>
      <c r="Q186" s="49"/>
      <c r="R186" s="49"/>
      <c r="S186" s="49"/>
      <c r="T186" s="49"/>
    </row>
    <row r="187" spans="1:20" ht="12.75" customHeight="1" x14ac:dyDescent="0.2">
      <c r="A187" s="42"/>
      <c r="B187" s="15" t="s">
        <v>2</v>
      </c>
      <c r="C187" s="8">
        <f t="shared" si="72"/>
        <v>0</v>
      </c>
      <c r="D187" s="6"/>
      <c r="E187" s="6"/>
      <c r="F187" s="6"/>
      <c r="G187" s="6"/>
      <c r="H187" s="6"/>
      <c r="I187" s="49"/>
      <c r="J187" s="49"/>
      <c r="K187" s="49"/>
      <c r="L187" s="49"/>
      <c r="M187" s="49"/>
      <c r="N187" s="49"/>
      <c r="O187" s="49"/>
      <c r="P187" s="54"/>
      <c r="Q187" s="49"/>
      <c r="R187" s="49"/>
      <c r="S187" s="49"/>
      <c r="T187" s="49"/>
    </row>
    <row r="188" spans="1:20" ht="12.75" customHeight="1" x14ac:dyDescent="0.2">
      <c r="A188" s="43"/>
      <c r="B188" s="15" t="s">
        <v>3</v>
      </c>
      <c r="C188" s="8">
        <f t="shared" si="72"/>
        <v>0</v>
      </c>
      <c r="D188" s="6"/>
      <c r="E188" s="6"/>
      <c r="F188" s="6"/>
      <c r="G188" s="6"/>
      <c r="H188" s="6"/>
      <c r="I188" s="63"/>
      <c r="J188" s="63"/>
      <c r="K188" s="63"/>
      <c r="L188" s="63"/>
      <c r="M188" s="63"/>
      <c r="N188" s="63"/>
      <c r="O188" s="63"/>
      <c r="P188" s="64"/>
      <c r="Q188" s="63"/>
      <c r="R188" s="63"/>
      <c r="S188" s="63"/>
      <c r="T188" s="63"/>
    </row>
    <row r="189" spans="1:20" ht="12.75" customHeight="1" x14ac:dyDescent="0.2">
      <c r="A189" s="41" t="s">
        <v>512</v>
      </c>
      <c r="B189" s="44" t="s">
        <v>45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5"/>
    </row>
    <row r="190" spans="1:20" ht="12.75" customHeight="1" x14ac:dyDescent="0.2">
      <c r="A190" s="42" t="s">
        <v>108</v>
      </c>
      <c r="B190" s="46" t="s">
        <v>141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ht="50.1" customHeight="1" x14ac:dyDescent="0.2">
      <c r="A191" s="42"/>
      <c r="B191" s="47" t="s">
        <v>440</v>
      </c>
      <c r="C191" s="44"/>
      <c r="D191" s="44"/>
      <c r="E191" s="44"/>
      <c r="F191" s="44"/>
      <c r="G191" s="44"/>
      <c r="H191" s="45"/>
      <c r="I191" s="48" t="s">
        <v>441</v>
      </c>
      <c r="J191" s="48"/>
      <c r="K191" s="48" t="s">
        <v>42</v>
      </c>
      <c r="L191" s="48" t="s">
        <v>442</v>
      </c>
      <c r="M191" s="48" t="s">
        <v>111</v>
      </c>
      <c r="N191" s="51" t="s">
        <v>330</v>
      </c>
      <c r="O191" s="48" t="s">
        <v>111</v>
      </c>
      <c r="P191" s="53" t="s">
        <v>443</v>
      </c>
      <c r="Q191" s="48" t="s">
        <v>30</v>
      </c>
      <c r="R191" s="48" t="s">
        <v>51</v>
      </c>
      <c r="S191" s="48"/>
      <c r="T191" s="56" t="s">
        <v>444</v>
      </c>
    </row>
    <row r="192" spans="1:20" ht="12.75" customHeight="1" x14ac:dyDescent="0.2">
      <c r="A192" s="42"/>
      <c r="B192" s="15" t="s">
        <v>5</v>
      </c>
      <c r="C192" s="8">
        <f>SUM(D192:H192)</f>
        <v>10543.513499999999</v>
      </c>
      <c r="D192" s="6">
        <f>SUM(D193:D196)</f>
        <v>10543.513499999999</v>
      </c>
      <c r="E192" s="6">
        <f t="shared" ref="E192:H192" si="73">SUM(E193:E196)</f>
        <v>0</v>
      </c>
      <c r="F192" s="6">
        <f t="shared" si="73"/>
        <v>0</v>
      </c>
      <c r="G192" s="6">
        <f t="shared" si="73"/>
        <v>0</v>
      </c>
      <c r="H192" s="6">
        <f t="shared" si="73"/>
        <v>0</v>
      </c>
      <c r="I192" s="49"/>
      <c r="J192" s="49"/>
      <c r="K192" s="49"/>
      <c r="L192" s="49"/>
      <c r="M192" s="49"/>
      <c r="N192" s="51"/>
      <c r="O192" s="49"/>
      <c r="P192" s="54"/>
      <c r="Q192" s="49"/>
      <c r="R192" s="49"/>
      <c r="S192" s="49"/>
      <c r="T192" s="57"/>
    </row>
    <row r="193" spans="1:20" ht="12.75" customHeight="1" x14ac:dyDescent="0.2">
      <c r="A193" s="42"/>
      <c r="B193" s="15" t="s">
        <v>0</v>
      </c>
      <c r="C193" s="8">
        <f t="shared" ref="C193:C196" si="74">SUM(D193:H193)</f>
        <v>0</v>
      </c>
      <c r="D193" s="6"/>
      <c r="E193" s="6"/>
      <c r="F193" s="6"/>
      <c r="G193" s="6"/>
      <c r="H193" s="6"/>
      <c r="I193" s="49"/>
      <c r="J193" s="49"/>
      <c r="K193" s="49"/>
      <c r="L193" s="49"/>
      <c r="M193" s="49"/>
      <c r="N193" s="51"/>
      <c r="O193" s="49"/>
      <c r="P193" s="54"/>
      <c r="Q193" s="49"/>
      <c r="R193" s="49"/>
      <c r="S193" s="49"/>
      <c r="T193" s="57"/>
    </row>
    <row r="194" spans="1:20" ht="12.75" customHeight="1" x14ac:dyDescent="0.2">
      <c r="A194" s="42"/>
      <c r="B194" s="15" t="s">
        <v>1</v>
      </c>
      <c r="C194" s="8">
        <f t="shared" si="74"/>
        <v>10543.513499999999</v>
      </c>
      <c r="D194" s="6">
        <f>0+10543.5135</f>
        <v>10543.513499999999</v>
      </c>
      <c r="E194" s="6"/>
      <c r="F194" s="6"/>
      <c r="G194" s="6"/>
      <c r="H194" s="6"/>
      <c r="I194" s="49"/>
      <c r="J194" s="49"/>
      <c r="K194" s="49"/>
      <c r="L194" s="49"/>
      <c r="M194" s="49"/>
      <c r="N194" s="51"/>
      <c r="O194" s="49"/>
      <c r="P194" s="54"/>
      <c r="Q194" s="49"/>
      <c r="R194" s="49"/>
      <c r="S194" s="49"/>
      <c r="T194" s="57"/>
    </row>
    <row r="195" spans="1:20" ht="12.75" customHeight="1" x14ac:dyDescent="0.2">
      <c r="A195" s="42"/>
      <c r="B195" s="15" t="s">
        <v>2</v>
      </c>
      <c r="C195" s="8">
        <f t="shared" si="74"/>
        <v>0</v>
      </c>
      <c r="D195" s="6"/>
      <c r="E195" s="6"/>
      <c r="F195" s="6"/>
      <c r="G195" s="6"/>
      <c r="H195" s="6"/>
      <c r="I195" s="49"/>
      <c r="J195" s="49"/>
      <c r="K195" s="49"/>
      <c r="L195" s="49"/>
      <c r="M195" s="49"/>
      <c r="N195" s="51"/>
      <c r="O195" s="49"/>
      <c r="P195" s="54"/>
      <c r="Q195" s="49"/>
      <c r="R195" s="49"/>
      <c r="S195" s="49"/>
      <c r="T195" s="57"/>
    </row>
    <row r="196" spans="1:20" ht="12.75" customHeight="1" x14ac:dyDescent="0.2">
      <c r="A196" s="43"/>
      <c r="B196" s="15" t="s">
        <v>3</v>
      </c>
      <c r="C196" s="8">
        <f t="shared" si="74"/>
        <v>0</v>
      </c>
      <c r="D196" s="6"/>
      <c r="E196" s="6"/>
      <c r="F196" s="6"/>
      <c r="G196" s="6"/>
      <c r="H196" s="6"/>
      <c r="I196" s="50"/>
      <c r="J196" s="50"/>
      <c r="K196" s="50"/>
      <c r="L196" s="50"/>
      <c r="M196" s="50"/>
      <c r="N196" s="52"/>
      <c r="O196" s="50"/>
      <c r="P196" s="55"/>
      <c r="Q196" s="50"/>
      <c r="R196" s="50"/>
      <c r="S196" s="50"/>
      <c r="T196" s="58"/>
    </row>
    <row r="197" spans="1:20" ht="15" customHeight="1" x14ac:dyDescent="0.2">
      <c r="A197" s="83" t="s">
        <v>118</v>
      </c>
      <c r="B197" s="46" t="s">
        <v>152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x14ac:dyDescent="0.2">
      <c r="A198" s="84"/>
      <c r="B198" s="33" t="s">
        <v>5</v>
      </c>
      <c r="C198" s="9">
        <f>SUM(D198:H198)</f>
        <v>877271.23561999993</v>
      </c>
      <c r="D198" s="9">
        <f t="shared" ref="D198" si="75">SUM(D199:D202)</f>
        <v>377271.23561999999</v>
      </c>
      <c r="E198" s="9">
        <f t="shared" ref="E198" si="76">SUM(E199:E202)</f>
        <v>500000</v>
      </c>
      <c r="F198" s="9"/>
      <c r="G198" s="9">
        <f t="shared" ref="G198:H198" si="77">SUM(G199:G202)</f>
        <v>0</v>
      </c>
      <c r="H198" s="9">
        <f t="shared" si="77"/>
        <v>0</v>
      </c>
      <c r="I198" s="65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7"/>
    </row>
    <row r="199" spans="1:20" ht="12.75" customHeight="1" x14ac:dyDescent="0.2">
      <c r="A199" s="84"/>
      <c r="B199" s="33" t="s">
        <v>0</v>
      </c>
      <c r="C199" s="9">
        <f t="shared" ref="C199:C202" si="78">SUM(D199:H199)</f>
        <v>0</v>
      </c>
      <c r="D199" s="9">
        <f>D207+D215+D223</f>
        <v>0</v>
      </c>
      <c r="E199" s="9">
        <f t="shared" ref="E199:H199" si="79">E207+E215+E223</f>
        <v>0</v>
      </c>
      <c r="F199" s="9">
        <f t="shared" si="79"/>
        <v>0</v>
      </c>
      <c r="G199" s="9">
        <f t="shared" si="79"/>
        <v>0</v>
      </c>
      <c r="H199" s="9">
        <f t="shared" si="79"/>
        <v>0</v>
      </c>
      <c r="I199" s="68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70"/>
    </row>
    <row r="200" spans="1:20" ht="12.75" customHeight="1" x14ac:dyDescent="0.2">
      <c r="A200" s="84"/>
      <c r="B200" s="33" t="s">
        <v>1</v>
      </c>
      <c r="C200" s="9">
        <f t="shared" si="78"/>
        <v>1095667.9710000001</v>
      </c>
      <c r="D200" s="9">
        <f>D208+D216+D224</f>
        <v>376626.73200000002</v>
      </c>
      <c r="E200" s="9">
        <f t="shared" ref="D200:H202" si="80">E208+E216+E224</f>
        <v>500000</v>
      </c>
      <c r="F200" s="9">
        <f t="shared" si="80"/>
        <v>219041.239</v>
      </c>
      <c r="G200" s="9">
        <f t="shared" si="80"/>
        <v>0</v>
      </c>
      <c r="H200" s="9">
        <f t="shared" si="80"/>
        <v>0</v>
      </c>
      <c r="I200" s="68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70"/>
    </row>
    <row r="201" spans="1:20" ht="12.75" customHeight="1" x14ac:dyDescent="0.2">
      <c r="A201" s="84"/>
      <c r="B201" s="33" t="s">
        <v>2</v>
      </c>
      <c r="C201" s="9">
        <f t="shared" si="78"/>
        <v>644.50361999999996</v>
      </c>
      <c r="D201" s="9">
        <f t="shared" si="80"/>
        <v>644.50361999999996</v>
      </c>
      <c r="E201" s="9">
        <f t="shared" si="80"/>
        <v>0</v>
      </c>
      <c r="F201" s="9">
        <f t="shared" si="80"/>
        <v>0</v>
      </c>
      <c r="G201" s="9">
        <f t="shared" si="80"/>
        <v>0</v>
      </c>
      <c r="H201" s="9">
        <f t="shared" si="80"/>
        <v>0</v>
      </c>
      <c r="I201" s="68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70"/>
    </row>
    <row r="202" spans="1:20" s="7" customFormat="1" ht="12.75" customHeight="1" x14ac:dyDescent="0.2">
      <c r="A202" s="85"/>
      <c r="B202" s="33" t="s">
        <v>3</v>
      </c>
      <c r="C202" s="9">
        <f t="shared" si="78"/>
        <v>0</v>
      </c>
      <c r="D202" s="9">
        <f t="shared" si="80"/>
        <v>0</v>
      </c>
      <c r="E202" s="9">
        <f t="shared" si="80"/>
        <v>0</v>
      </c>
      <c r="F202" s="9">
        <f t="shared" si="80"/>
        <v>0</v>
      </c>
      <c r="G202" s="9">
        <f t="shared" si="80"/>
        <v>0</v>
      </c>
      <c r="H202" s="9">
        <f t="shared" si="80"/>
        <v>0</v>
      </c>
      <c r="I202" s="71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3"/>
    </row>
    <row r="203" spans="1:20" s="7" customFormat="1" x14ac:dyDescent="0.2">
      <c r="A203" s="41" t="s">
        <v>513</v>
      </c>
      <c r="B203" s="44" t="s">
        <v>45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5"/>
    </row>
    <row r="204" spans="1:20" s="7" customFormat="1" x14ac:dyDescent="0.2">
      <c r="A204" s="42" t="s">
        <v>108</v>
      </c>
      <c r="B204" s="46" t="s">
        <v>153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s="7" customFormat="1" ht="50.1" customHeight="1" x14ac:dyDescent="0.2">
      <c r="A205" s="42"/>
      <c r="B205" s="60" t="s">
        <v>154</v>
      </c>
      <c r="C205" s="61"/>
      <c r="D205" s="61"/>
      <c r="E205" s="61"/>
      <c r="F205" s="61"/>
      <c r="G205" s="61"/>
      <c r="H205" s="62"/>
      <c r="I205" s="48" t="s">
        <v>155</v>
      </c>
      <c r="J205" s="48"/>
      <c r="K205" s="48" t="s">
        <v>42</v>
      </c>
      <c r="L205" s="48" t="s">
        <v>127</v>
      </c>
      <c r="M205" s="48" t="s">
        <v>111</v>
      </c>
      <c r="N205" s="48" t="s">
        <v>128</v>
      </c>
      <c r="O205" s="48" t="s">
        <v>111</v>
      </c>
      <c r="P205" s="53" t="s">
        <v>210</v>
      </c>
      <c r="Q205" s="48" t="s">
        <v>30</v>
      </c>
      <c r="R205" s="48" t="s">
        <v>8</v>
      </c>
      <c r="S205" s="48" t="s">
        <v>32</v>
      </c>
      <c r="T205" s="51" t="s">
        <v>374</v>
      </c>
    </row>
    <row r="206" spans="1:20" s="7" customFormat="1" ht="12.75" customHeight="1" x14ac:dyDescent="0.2">
      <c r="A206" s="42"/>
      <c r="B206" s="15" t="s">
        <v>5</v>
      </c>
      <c r="C206" s="8">
        <f>SUM(D206:H206)</f>
        <v>935173.23900000006</v>
      </c>
      <c r="D206" s="6">
        <f t="shared" ref="D206" si="81">SUM(D207:D210)</f>
        <v>216132</v>
      </c>
      <c r="E206" s="6">
        <f t="shared" ref="E206:H206" si="82">SUM(E207:E210)</f>
        <v>500000</v>
      </c>
      <c r="F206" s="6">
        <f t="shared" si="82"/>
        <v>219041.239</v>
      </c>
      <c r="G206" s="6">
        <f t="shared" si="82"/>
        <v>0</v>
      </c>
      <c r="H206" s="6">
        <f t="shared" si="82"/>
        <v>0</v>
      </c>
      <c r="I206" s="49"/>
      <c r="J206" s="49"/>
      <c r="K206" s="49"/>
      <c r="L206" s="49"/>
      <c r="M206" s="49"/>
      <c r="N206" s="49"/>
      <c r="O206" s="49"/>
      <c r="P206" s="54"/>
      <c r="Q206" s="49"/>
      <c r="R206" s="49"/>
      <c r="S206" s="49"/>
      <c r="T206" s="51"/>
    </row>
    <row r="207" spans="1:20" s="7" customFormat="1" ht="12.75" customHeight="1" x14ac:dyDescent="0.2">
      <c r="A207" s="42"/>
      <c r="B207" s="15" t="s">
        <v>0</v>
      </c>
      <c r="C207" s="8">
        <f t="shared" ref="C207:C210" si="83">SUM(D207:H207)</f>
        <v>0</v>
      </c>
      <c r="D207" s="6"/>
      <c r="E207" s="6"/>
      <c r="F207" s="6"/>
      <c r="G207" s="6"/>
      <c r="H207" s="6"/>
      <c r="I207" s="49"/>
      <c r="J207" s="49"/>
      <c r="K207" s="49"/>
      <c r="L207" s="49"/>
      <c r="M207" s="49"/>
      <c r="N207" s="49"/>
      <c r="O207" s="49"/>
      <c r="P207" s="54"/>
      <c r="Q207" s="49"/>
      <c r="R207" s="49"/>
      <c r="S207" s="49"/>
      <c r="T207" s="51"/>
    </row>
    <row r="208" spans="1:20" s="7" customFormat="1" ht="12.75" customHeight="1" x14ac:dyDescent="0.2">
      <c r="A208" s="42"/>
      <c r="B208" s="15" t="s">
        <v>1</v>
      </c>
      <c r="C208" s="8">
        <f t="shared" si="83"/>
        <v>935173.23900000006</v>
      </c>
      <c r="D208" s="6">
        <v>216132</v>
      </c>
      <c r="E208" s="6">
        <v>500000</v>
      </c>
      <c r="F208" s="6">
        <v>219041.239</v>
      </c>
      <c r="G208" s="6"/>
      <c r="H208" s="6"/>
      <c r="I208" s="49"/>
      <c r="J208" s="49"/>
      <c r="K208" s="49"/>
      <c r="L208" s="49"/>
      <c r="M208" s="49"/>
      <c r="N208" s="49"/>
      <c r="O208" s="49"/>
      <c r="P208" s="54"/>
      <c r="Q208" s="49"/>
      <c r="R208" s="49"/>
      <c r="S208" s="49"/>
      <c r="T208" s="51"/>
    </row>
    <row r="209" spans="1:20" ht="12.75" customHeight="1" x14ac:dyDescent="0.2">
      <c r="A209" s="42"/>
      <c r="B209" s="15" t="s">
        <v>2</v>
      </c>
      <c r="C209" s="8">
        <f t="shared" si="83"/>
        <v>0</v>
      </c>
      <c r="D209" s="6"/>
      <c r="E209" s="6"/>
      <c r="F209" s="6"/>
      <c r="G209" s="6"/>
      <c r="H209" s="6"/>
      <c r="I209" s="49"/>
      <c r="J209" s="49"/>
      <c r="K209" s="49"/>
      <c r="L209" s="49"/>
      <c r="M209" s="49"/>
      <c r="N209" s="49"/>
      <c r="O209" s="49"/>
      <c r="P209" s="54"/>
      <c r="Q209" s="49"/>
      <c r="R209" s="49"/>
      <c r="S209" s="49"/>
      <c r="T209" s="51"/>
    </row>
    <row r="210" spans="1:20" s="7" customFormat="1" ht="12.75" customHeight="1" x14ac:dyDescent="0.2">
      <c r="A210" s="43"/>
      <c r="B210" s="15" t="s">
        <v>3</v>
      </c>
      <c r="C210" s="8">
        <f t="shared" si="83"/>
        <v>0</v>
      </c>
      <c r="D210" s="6"/>
      <c r="E210" s="6"/>
      <c r="F210" s="6"/>
      <c r="G210" s="6"/>
      <c r="H210" s="6"/>
      <c r="I210" s="63"/>
      <c r="J210" s="63"/>
      <c r="K210" s="63"/>
      <c r="L210" s="63"/>
      <c r="M210" s="63"/>
      <c r="N210" s="63"/>
      <c r="O210" s="63"/>
      <c r="P210" s="64"/>
      <c r="Q210" s="63"/>
      <c r="R210" s="63"/>
      <c r="S210" s="63"/>
      <c r="T210" s="51"/>
    </row>
    <row r="211" spans="1:20" s="7" customFormat="1" x14ac:dyDescent="0.2">
      <c r="A211" s="41" t="s">
        <v>514</v>
      </c>
      <c r="B211" s="44" t="s">
        <v>45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5"/>
    </row>
    <row r="212" spans="1:20" s="7" customFormat="1" x14ac:dyDescent="0.2">
      <c r="A212" s="42" t="s">
        <v>108</v>
      </c>
      <c r="B212" s="46" t="s">
        <v>153</v>
      </c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s="7" customFormat="1" ht="50.1" customHeight="1" x14ac:dyDescent="0.2">
      <c r="A213" s="42"/>
      <c r="B213" s="60" t="s">
        <v>156</v>
      </c>
      <c r="C213" s="61"/>
      <c r="D213" s="61"/>
      <c r="E213" s="61"/>
      <c r="F213" s="61"/>
      <c r="G213" s="61"/>
      <c r="H213" s="62"/>
      <c r="I213" s="48" t="s">
        <v>21</v>
      </c>
      <c r="J213" s="48"/>
      <c r="K213" s="48" t="s">
        <v>50</v>
      </c>
      <c r="L213" s="48" t="s">
        <v>249</v>
      </c>
      <c r="M213" s="48" t="s">
        <v>23</v>
      </c>
      <c r="N213" s="48" t="s">
        <v>157</v>
      </c>
      <c r="O213" s="48" t="s">
        <v>157</v>
      </c>
      <c r="P213" s="53" t="s">
        <v>250</v>
      </c>
      <c r="Q213" s="48" t="s">
        <v>7</v>
      </c>
      <c r="R213" s="48" t="s">
        <v>8</v>
      </c>
      <c r="S213" s="48" t="s">
        <v>32</v>
      </c>
      <c r="T213" s="51" t="s">
        <v>308</v>
      </c>
    </row>
    <row r="214" spans="1:20" s="7" customFormat="1" ht="12.75" customHeight="1" x14ac:dyDescent="0.2">
      <c r="A214" s="42"/>
      <c r="B214" s="15" t="s">
        <v>5</v>
      </c>
      <c r="C214" s="8">
        <f>SUM(D214:H214)</f>
        <v>77598.235620000007</v>
      </c>
      <c r="D214" s="6">
        <f t="shared" ref="D214" si="84">SUM(D215:D218)</f>
        <v>77598.235620000007</v>
      </c>
      <c r="E214" s="6">
        <f t="shared" ref="E214:H214" si="85">SUM(E215:E218)</f>
        <v>0</v>
      </c>
      <c r="F214" s="6">
        <f t="shared" si="85"/>
        <v>0</v>
      </c>
      <c r="G214" s="6">
        <f t="shared" si="85"/>
        <v>0</v>
      </c>
      <c r="H214" s="6">
        <f t="shared" si="85"/>
        <v>0</v>
      </c>
      <c r="I214" s="49"/>
      <c r="J214" s="49"/>
      <c r="K214" s="49"/>
      <c r="L214" s="49"/>
      <c r="M214" s="49"/>
      <c r="N214" s="49"/>
      <c r="O214" s="49"/>
      <c r="P214" s="54"/>
      <c r="Q214" s="49"/>
      <c r="R214" s="49"/>
      <c r="S214" s="49"/>
      <c r="T214" s="51"/>
    </row>
    <row r="215" spans="1:20" s="7" customFormat="1" ht="12.75" customHeight="1" x14ac:dyDescent="0.2">
      <c r="A215" s="42"/>
      <c r="B215" s="15" t="s">
        <v>0</v>
      </c>
      <c r="C215" s="8">
        <f t="shared" ref="C215:C218" si="86">SUM(D215:H215)</f>
        <v>0</v>
      </c>
      <c r="D215" s="6"/>
      <c r="E215" s="6"/>
      <c r="F215" s="6"/>
      <c r="G215" s="6"/>
      <c r="H215" s="6"/>
      <c r="I215" s="49"/>
      <c r="J215" s="49"/>
      <c r="K215" s="49"/>
      <c r="L215" s="49"/>
      <c r="M215" s="49"/>
      <c r="N215" s="49"/>
      <c r="O215" s="49"/>
      <c r="P215" s="54"/>
      <c r="Q215" s="49"/>
      <c r="R215" s="49"/>
      <c r="S215" s="49"/>
      <c r="T215" s="51"/>
    </row>
    <row r="216" spans="1:20" s="7" customFormat="1" ht="12.75" customHeight="1" x14ac:dyDescent="0.2">
      <c r="A216" s="42"/>
      <c r="B216" s="15" t="s">
        <v>1</v>
      </c>
      <c r="C216" s="8">
        <f t="shared" si="86"/>
        <v>76953.732000000004</v>
      </c>
      <c r="D216" s="6">
        <v>76953.732000000004</v>
      </c>
      <c r="E216" s="6"/>
      <c r="F216" s="6"/>
      <c r="G216" s="6"/>
      <c r="H216" s="6"/>
      <c r="I216" s="49"/>
      <c r="J216" s="49"/>
      <c r="K216" s="49"/>
      <c r="L216" s="49"/>
      <c r="M216" s="49"/>
      <c r="N216" s="49"/>
      <c r="O216" s="49"/>
      <c r="P216" s="54"/>
      <c r="Q216" s="49"/>
      <c r="R216" s="49"/>
      <c r="S216" s="49"/>
      <c r="T216" s="51"/>
    </row>
    <row r="217" spans="1:20" s="7" customFormat="1" ht="12.75" customHeight="1" x14ac:dyDescent="0.2">
      <c r="A217" s="42"/>
      <c r="B217" s="15" t="s">
        <v>2</v>
      </c>
      <c r="C217" s="8">
        <f t="shared" si="86"/>
        <v>644.50361999999996</v>
      </c>
      <c r="D217" s="6">
        <v>644.50361999999996</v>
      </c>
      <c r="E217" s="6"/>
      <c r="F217" s="6"/>
      <c r="G217" s="6"/>
      <c r="H217" s="6"/>
      <c r="I217" s="49"/>
      <c r="J217" s="49"/>
      <c r="K217" s="49"/>
      <c r="L217" s="49"/>
      <c r="M217" s="49"/>
      <c r="N217" s="49"/>
      <c r="O217" s="49"/>
      <c r="P217" s="54"/>
      <c r="Q217" s="49"/>
      <c r="R217" s="49"/>
      <c r="S217" s="49"/>
      <c r="T217" s="51"/>
    </row>
    <row r="218" spans="1:20" s="7" customFormat="1" ht="12.75" customHeight="1" x14ac:dyDescent="0.2">
      <c r="A218" s="43"/>
      <c r="B218" s="15" t="s">
        <v>3</v>
      </c>
      <c r="C218" s="8">
        <f t="shared" si="86"/>
        <v>0</v>
      </c>
      <c r="D218" s="6"/>
      <c r="E218" s="6"/>
      <c r="F218" s="6"/>
      <c r="G218" s="6"/>
      <c r="H218" s="6"/>
      <c r="I218" s="63"/>
      <c r="J218" s="63"/>
      <c r="K218" s="63"/>
      <c r="L218" s="63"/>
      <c r="M218" s="63"/>
      <c r="N218" s="63"/>
      <c r="O218" s="63"/>
      <c r="P218" s="64"/>
      <c r="Q218" s="63"/>
      <c r="R218" s="63"/>
      <c r="S218" s="63"/>
      <c r="T218" s="51"/>
    </row>
    <row r="219" spans="1:20" s="7" customFormat="1" x14ac:dyDescent="0.2">
      <c r="A219" s="41" t="s">
        <v>515</v>
      </c>
      <c r="B219" s="44" t="s">
        <v>45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5"/>
    </row>
    <row r="220" spans="1:20" s="7" customFormat="1" x14ac:dyDescent="0.2">
      <c r="A220" s="42" t="s">
        <v>108</v>
      </c>
      <c r="B220" s="46" t="s">
        <v>153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s="7" customFormat="1" ht="50.1" customHeight="1" x14ac:dyDescent="0.2">
      <c r="A221" s="42"/>
      <c r="B221" s="60" t="s">
        <v>158</v>
      </c>
      <c r="C221" s="61"/>
      <c r="D221" s="61"/>
      <c r="E221" s="61"/>
      <c r="F221" s="61"/>
      <c r="G221" s="61"/>
      <c r="H221" s="62"/>
      <c r="I221" s="48" t="s">
        <v>22</v>
      </c>
      <c r="J221" s="48"/>
      <c r="K221" s="48" t="s">
        <v>42</v>
      </c>
      <c r="L221" s="48"/>
      <c r="M221" s="48" t="s">
        <v>111</v>
      </c>
      <c r="N221" s="48" t="s">
        <v>128</v>
      </c>
      <c r="O221" s="48" t="s">
        <v>111</v>
      </c>
      <c r="P221" s="53" t="s">
        <v>211</v>
      </c>
      <c r="Q221" s="48" t="s">
        <v>30</v>
      </c>
      <c r="R221" s="48" t="s">
        <v>159</v>
      </c>
      <c r="S221" s="48" t="s">
        <v>293</v>
      </c>
      <c r="T221" s="51" t="s">
        <v>375</v>
      </c>
    </row>
    <row r="222" spans="1:20" s="7" customFormat="1" ht="12.75" customHeight="1" x14ac:dyDescent="0.2">
      <c r="A222" s="42"/>
      <c r="B222" s="15" t="s">
        <v>5</v>
      </c>
      <c r="C222" s="8">
        <f>SUM(D222:H222)</f>
        <v>83541</v>
      </c>
      <c r="D222" s="6">
        <f t="shared" ref="D222" si="87">SUM(D223:D226)</f>
        <v>83541</v>
      </c>
      <c r="E222" s="6">
        <f t="shared" ref="E222:H222" si="88">SUM(E223:E226)</f>
        <v>0</v>
      </c>
      <c r="F222" s="6">
        <f t="shared" si="88"/>
        <v>0</v>
      </c>
      <c r="G222" s="6">
        <f t="shared" si="88"/>
        <v>0</v>
      </c>
      <c r="H222" s="6">
        <f t="shared" si="88"/>
        <v>0</v>
      </c>
      <c r="I222" s="49"/>
      <c r="J222" s="49"/>
      <c r="K222" s="49"/>
      <c r="L222" s="49"/>
      <c r="M222" s="49"/>
      <c r="N222" s="49"/>
      <c r="O222" s="49"/>
      <c r="P222" s="54"/>
      <c r="Q222" s="49"/>
      <c r="R222" s="49"/>
      <c r="S222" s="49"/>
      <c r="T222" s="51"/>
    </row>
    <row r="223" spans="1:20" s="7" customFormat="1" ht="12.75" customHeight="1" x14ac:dyDescent="0.2">
      <c r="A223" s="42"/>
      <c r="B223" s="15" t="s">
        <v>0</v>
      </c>
      <c r="C223" s="8">
        <f t="shared" ref="C223:C226" si="89">SUM(D223:H223)</f>
        <v>0</v>
      </c>
      <c r="D223" s="6"/>
      <c r="E223" s="6"/>
      <c r="F223" s="6"/>
      <c r="G223" s="6"/>
      <c r="H223" s="6"/>
      <c r="I223" s="49"/>
      <c r="J223" s="49"/>
      <c r="K223" s="49"/>
      <c r="L223" s="49"/>
      <c r="M223" s="49"/>
      <c r="N223" s="49"/>
      <c r="O223" s="49"/>
      <c r="P223" s="54"/>
      <c r="Q223" s="49"/>
      <c r="R223" s="49"/>
      <c r="S223" s="49"/>
      <c r="T223" s="51"/>
    </row>
    <row r="224" spans="1:20" s="7" customFormat="1" ht="12.75" customHeight="1" x14ac:dyDescent="0.2">
      <c r="A224" s="42"/>
      <c r="B224" s="15" t="s">
        <v>1</v>
      </c>
      <c r="C224" s="8">
        <f t="shared" si="89"/>
        <v>83541</v>
      </c>
      <c r="D224" s="6">
        <v>83541</v>
      </c>
      <c r="E224" s="6"/>
      <c r="F224" s="6"/>
      <c r="G224" s="6"/>
      <c r="H224" s="6"/>
      <c r="I224" s="49"/>
      <c r="J224" s="49"/>
      <c r="K224" s="49"/>
      <c r="L224" s="49"/>
      <c r="M224" s="49"/>
      <c r="N224" s="49"/>
      <c r="O224" s="49"/>
      <c r="P224" s="54"/>
      <c r="Q224" s="49"/>
      <c r="R224" s="49"/>
      <c r="S224" s="49"/>
      <c r="T224" s="51"/>
    </row>
    <row r="225" spans="1:20" s="7" customFormat="1" ht="12.75" customHeight="1" x14ac:dyDescent="0.2">
      <c r="A225" s="42"/>
      <c r="B225" s="15" t="s">
        <v>2</v>
      </c>
      <c r="C225" s="8">
        <f t="shared" si="89"/>
        <v>0</v>
      </c>
      <c r="D225" s="6"/>
      <c r="E225" s="6"/>
      <c r="F225" s="6"/>
      <c r="G225" s="6"/>
      <c r="H225" s="6"/>
      <c r="I225" s="49"/>
      <c r="J225" s="49"/>
      <c r="K225" s="49"/>
      <c r="L225" s="49"/>
      <c r="M225" s="49"/>
      <c r="N225" s="49"/>
      <c r="O225" s="49"/>
      <c r="P225" s="54"/>
      <c r="Q225" s="49"/>
      <c r="R225" s="49"/>
      <c r="S225" s="49"/>
      <c r="T225" s="51"/>
    </row>
    <row r="226" spans="1:20" s="7" customFormat="1" ht="12.75" customHeight="1" x14ac:dyDescent="0.2">
      <c r="A226" s="43"/>
      <c r="B226" s="15" t="s">
        <v>3</v>
      </c>
      <c r="C226" s="8">
        <f t="shared" si="89"/>
        <v>0</v>
      </c>
      <c r="D226" s="6"/>
      <c r="E226" s="6"/>
      <c r="F226" s="6"/>
      <c r="G226" s="6"/>
      <c r="H226" s="6"/>
      <c r="I226" s="63"/>
      <c r="J226" s="63"/>
      <c r="K226" s="63"/>
      <c r="L226" s="63"/>
      <c r="M226" s="63"/>
      <c r="N226" s="63"/>
      <c r="O226" s="63"/>
      <c r="P226" s="64"/>
      <c r="Q226" s="63"/>
      <c r="R226" s="63"/>
      <c r="S226" s="63"/>
      <c r="T226" s="51"/>
    </row>
    <row r="227" spans="1:20" s="7" customFormat="1" x14ac:dyDescent="0.2">
      <c r="A227" s="83" t="s">
        <v>119</v>
      </c>
      <c r="B227" s="46" t="s">
        <v>161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s="7" customFormat="1" x14ac:dyDescent="0.2">
      <c r="A228" s="84"/>
      <c r="B228" s="33" t="s">
        <v>5</v>
      </c>
      <c r="C228" s="9">
        <f>SUM(D228:H228)</f>
        <v>1682761.2820799998</v>
      </c>
      <c r="D228" s="9">
        <f t="shared" ref="D228" si="90">SUM(D229:D232)</f>
        <v>873683.18207999994</v>
      </c>
      <c r="E228" s="9">
        <f t="shared" ref="E228" si="91">SUM(E229:E232)</f>
        <v>204626</v>
      </c>
      <c r="F228" s="9">
        <f>SUM(F229:F232)</f>
        <v>604452.1</v>
      </c>
      <c r="G228" s="9">
        <f t="shared" ref="G228:H228" si="92">SUM(G229:G232)</f>
        <v>0</v>
      </c>
      <c r="H228" s="9">
        <f t="shared" si="92"/>
        <v>0</v>
      </c>
      <c r="I228" s="65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7"/>
    </row>
    <row r="229" spans="1:20" s="7" customFormat="1" ht="12.75" customHeight="1" x14ac:dyDescent="0.2">
      <c r="A229" s="84"/>
      <c r="B229" s="33" t="s">
        <v>0</v>
      </c>
      <c r="C229" s="9">
        <f t="shared" ref="C229:C232" si="93">SUM(D229:H229)</f>
        <v>1330874.1000000001</v>
      </c>
      <c r="D229" s="9">
        <f>D237+D245+D253+D261+D269+D277</f>
        <v>532500</v>
      </c>
      <c r="E229" s="9">
        <f t="shared" ref="E229:H229" si="94">E237+E245+E253+E261+E269+E277</f>
        <v>193922</v>
      </c>
      <c r="F229" s="9">
        <f t="shared" si="94"/>
        <v>604452.1</v>
      </c>
      <c r="G229" s="9">
        <f t="shared" si="94"/>
        <v>0</v>
      </c>
      <c r="H229" s="9">
        <f t="shared" si="94"/>
        <v>0</v>
      </c>
      <c r="I229" s="68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70"/>
    </row>
    <row r="230" spans="1:20" s="7" customFormat="1" ht="12.75" customHeight="1" x14ac:dyDescent="0.2">
      <c r="A230" s="84"/>
      <c r="B230" s="33" t="s">
        <v>1</v>
      </c>
      <c r="C230" s="9">
        <f t="shared" si="93"/>
        <v>351887.18208</v>
      </c>
      <c r="D230" s="9">
        <f t="shared" ref="D230:H232" si="95">D238+D246+D254+D262+D270+D278</f>
        <v>341183.18208</v>
      </c>
      <c r="E230" s="9">
        <f t="shared" si="95"/>
        <v>10704</v>
      </c>
      <c r="F230" s="9">
        <f t="shared" si="95"/>
        <v>0</v>
      </c>
      <c r="G230" s="9">
        <f t="shared" si="95"/>
        <v>0</v>
      </c>
      <c r="H230" s="9">
        <f t="shared" si="95"/>
        <v>0</v>
      </c>
      <c r="I230" s="68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70"/>
    </row>
    <row r="231" spans="1:20" s="7" customFormat="1" ht="12.75" customHeight="1" x14ac:dyDescent="0.2">
      <c r="A231" s="84"/>
      <c r="B231" s="33" t="s">
        <v>2</v>
      </c>
      <c r="C231" s="9">
        <f t="shared" si="93"/>
        <v>0</v>
      </c>
      <c r="D231" s="9">
        <f t="shared" si="95"/>
        <v>0</v>
      </c>
      <c r="E231" s="9">
        <f t="shared" si="95"/>
        <v>0</v>
      </c>
      <c r="F231" s="9">
        <f t="shared" si="95"/>
        <v>0</v>
      </c>
      <c r="G231" s="9">
        <f t="shared" si="95"/>
        <v>0</v>
      </c>
      <c r="H231" s="9">
        <f t="shared" si="95"/>
        <v>0</v>
      </c>
      <c r="I231" s="68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70"/>
    </row>
    <row r="232" spans="1:20" s="7" customFormat="1" ht="12.75" customHeight="1" x14ac:dyDescent="0.2">
      <c r="A232" s="85"/>
      <c r="B232" s="33" t="s">
        <v>3</v>
      </c>
      <c r="C232" s="9">
        <f t="shared" si="93"/>
        <v>0</v>
      </c>
      <c r="D232" s="9">
        <f t="shared" si="95"/>
        <v>0</v>
      </c>
      <c r="E232" s="9">
        <f t="shared" si="95"/>
        <v>0</v>
      </c>
      <c r="F232" s="9">
        <f t="shared" si="95"/>
        <v>0</v>
      </c>
      <c r="G232" s="9">
        <f t="shared" si="95"/>
        <v>0</v>
      </c>
      <c r="H232" s="9">
        <f t="shared" si="95"/>
        <v>0</v>
      </c>
      <c r="I232" s="71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3"/>
    </row>
    <row r="233" spans="1:20" s="7" customFormat="1" x14ac:dyDescent="0.2">
      <c r="A233" s="41" t="s">
        <v>516</v>
      </c>
      <c r="B233" s="44" t="s">
        <v>45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5"/>
    </row>
    <row r="234" spans="1:20" s="7" customFormat="1" x14ac:dyDescent="0.2">
      <c r="A234" s="42" t="s">
        <v>108</v>
      </c>
      <c r="B234" s="46" t="s">
        <v>162</v>
      </c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s="7" customFormat="1" ht="50.1" customHeight="1" x14ac:dyDescent="0.2">
      <c r="A235" s="42"/>
      <c r="B235" s="60" t="s">
        <v>163</v>
      </c>
      <c r="C235" s="61"/>
      <c r="D235" s="61"/>
      <c r="E235" s="61"/>
      <c r="F235" s="61"/>
      <c r="G235" s="61"/>
      <c r="H235" s="62"/>
      <c r="I235" s="48" t="s">
        <v>164</v>
      </c>
      <c r="J235" s="48"/>
      <c r="K235" s="48" t="s">
        <v>42</v>
      </c>
      <c r="L235" s="48" t="s">
        <v>212</v>
      </c>
      <c r="M235" s="48" t="s">
        <v>111</v>
      </c>
      <c r="N235" s="48" t="s">
        <v>165</v>
      </c>
      <c r="O235" s="48" t="s">
        <v>111</v>
      </c>
      <c r="P235" s="53" t="s">
        <v>166</v>
      </c>
      <c r="Q235" s="48" t="s">
        <v>30</v>
      </c>
      <c r="R235" s="48" t="s">
        <v>8</v>
      </c>
      <c r="S235" s="48" t="s">
        <v>32</v>
      </c>
      <c r="T235" s="51" t="s">
        <v>376</v>
      </c>
    </row>
    <row r="236" spans="1:20" s="7" customFormat="1" ht="12.75" customHeight="1" x14ac:dyDescent="0.2">
      <c r="A236" s="42"/>
      <c r="B236" s="15" t="s">
        <v>5</v>
      </c>
      <c r="C236" s="8">
        <f>SUM(D236:H236)</f>
        <v>189500</v>
      </c>
      <c r="D236" s="6">
        <f t="shared" ref="D236" si="96">SUM(D237:D240)</f>
        <v>189500</v>
      </c>
      <c r="E236" s="6">
        <f t="shared" ref="E236:G236" si="97">SUM(E237:E240)</f>
        <v>0</v>
      </c>
      <c r="F236" s="6">
        <f t="shared" si="97"/>
        <v>0</v>
      </c>
      <c r="G236" s="6">
        <f t="shared" si="97"/>
        <v>0</v>
      </c>
      <c r="H236" s="6">
        <f t="shared" ref="H236" si="98">SUM(H237:H240)</f>
        <v>0</v>
      </c>
      <c r="I236" s="49"/>
      <c r="J236" s="49"/>
      <c r="K236" s="49"/>
      <c r="L236" s="49"/>
      <c r="M236" s="49"/>
      <c r="N236" s="49"/>
      <c r="O236" s="49"/>
      <c r="P236" s="54"/>
      <c r="Q236" s="49"/>
      <c r="R236" s="49"/>
      <c r="S236" s="49"/>
      <c r="T236" s="51"/>
    </row>
    <row r="237" spans="1:20" s="7" customFormat="1" ht="12.75" customHeight="1" x14ac:dyDescent="0.2">
      <c r="A237" s="42"/>
      <c r="B237" s="15" t="s">
        <v>0</v>
      </c>
      <c r="C237" s="8">
        <f t="shared" ref="C237:C240" si="99">SUM(D237:H237)</f>
        <v>0</v>
      </c>
      <c r="D237" s="6"/>
      <c r="E237" s="6"/>
      <c r="F237" s="6"/>
      <c r="G237" s="6"/>
      <c r="H237" s="6"/>
      <c r="I237" s="49"/>
      <c r="J237" s="49"/>
      <c r="K237" s="49"/>
      <c r="L237" s="49"/>
      <c r="M237" s="49"/>
      <c r="N237" s="49"/>
      <c r="O237" s="49"/>
      <c r="P237" s="54"/>
      <c r="Q237" s="49"/>
      <c r="R237" s="49"/>
      <c r="S237" s="49"/>
      <c r="T237" s="51"/>
    </row>
    <row r="238" spans="1:20" s="7" customFormat="1" ht="12.75" customHeight="1" x14ac:dyDescent="0.2">
      <c r="A238" s="42"/>
      <c r="B238" s="15" t="s">
        <v>1</v>
      </c>
      <c r="C238" s="8">
        <f t="shared" si="99"/>
        <v>189500</v>
      </c>
      <c r="D238" s="6">
        <f>133500+56000</f>
        <v>189500</v>
      </c>
      <c r="E238" s="6"/>
      <c r="F238" s="6"/>
      <c r="G238" s="6"/>
      <c r="H238" s="6"/>
      <c r="I238" s="49"/>
      <c r="J238" s="49"/>
      <c r="K238" s="49"/>
      <c r="L238" s="49"/>
      <c r="M238" s="49"/>
      <c r="N238" s="49"/>
      <c r="O238" s="49"/>
      <c r="P238" s="54"/>
      <c r="Q238" s="49"/>
      <c r="R238" s="49"/>
      <c r="S238" s="49"/>
      <c r="T238" s="51"/>
    </row>
    <row r="239" spans="1:20" s="7" customFormat="1" ht="12.75" customHeight="1" x14ac:dyDescent="0.2">
      <c r="A239" s="42"/>
      <c r="B239" s="15" t="s">
        <v>2</v>
      </c>
      <c r="C239" s="8">
        <f t="shared" si="99"/>
        <v>0</v>
      </c>
      <c r="D239" s="6"/>
      <c r="E239" s="6"/>
      <c r="F239" s="6"/>
      <c r="G239" s="6"/>
      <c r="H239" s="6"/>
      <c r="I239" s="49"/>
      <c r="J239" s="49"/>
      <c r="K239" s="49"/>
      <c r="L239" s="49"/>
      <c r="M239" s="49"/>
      <c r="N239" s="49"/>
      <c r="O239" s="49"/>
      <c r="P239" s="54"/>
      <c r="Q239" s="49"/>
      <c r="R239" s="49"/>
      <c r="S239" s="49"/>
      <c r="T239" s="51"/>
    </row>
    <row r="240" spans="1:20" s="7" customFormat="1" ht="12.75" customHeight="1" x14ac:dyDescent="0.2">
      <c r="A240" s="43"/>
      <c r="B240" s="15" t="s">
        <v>3</v>
      </c>
      <c r="C240" s="8">
        <f t="shared" si="99"/>
        <v>0</v>
      </c>
      <c r="D240" s="6"/>
      <c r="E240" s="6"/>
      <c r="F240" s="6"/>
      <c r="G240" s="6"/>
      <c r="H240" s="6"/>
      <c r="I240" s="63"/>
      <c r="J240" s="63"/>
      <c r="K240" s="63"/>
      <c r="L240" s="63"/>
      <c r="M240" s="63"/>
      <c r="N240" s="63"/>
      <c r="O240" s="63"/>
      <c r="P240" s="64"/>
      <c r="Q240" s="63"/>
      <c r="R240" s="63"/>
      <c r="S240" s="63"/>
      <c r="T240" s="51"/>
    </row>
    <row r="241" spans="1:20" s="7" customFormat="1" x14ac:dyDescent="0.2">
      <c r="A241" s="41" t="s">
        <v>517</v>
      </c>
      <c r="B241" s="44" t="s">
        <v>45</v>
      </c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5"/>
    </row>
    <row r="242" spans="1:20" s="7" customFormat="1" x14ac:dyDescent="0.2">
      <c r="A242" s="42" t="s">
        <v>108</v>
      </c>
      <c r="B242" s="46" t="s">
        <v>162</v>
      </c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s="7" customFormat="1" ht="50.1" customHeight="1" x14ac:dyDescent="0.2">
      <c r="A243" s="42"/>
      <c r="B243" s="60" t="s">
        <v>213</v>
      </c>
      <c r="C243" s="61"/>
      <c r="D243" s="61"/>
      <c r="E243" s="61"/>
      <c r="F243" s="61"/>
      <c r="G243" s="61"/>
      <c r="H243" s="62"/>
      <c r="I243" s="48" t="s">
        <v>21</v>
      </c>
      <c r="J243" s="48"/>
      <c r="K243" s="48" t="s">
        <v>42</v>
      </c>
      <c r="L243" s="48" t="s">
        <v>167</v>
      </c>
      <c r="M243" s="48" t="s">
        <v>111</v>
      </c>
      <c r="N243" s="48" t="s">
        <v>165</v>
      </c>
      <c r="O243" s="48" t="s">
        <v>111</v>
      </c>
      <c r="P243" s="53" t="s">
        <v>168</v>
      </c>
      <c r="Q243" s="48" t="s">
        <v>30</v>
      </c>
      <c r="R243" s="48" t="s">
        <v>8</v>
      </c>
      <c r="S243" s="48" t="s">
        <v>31</v>
      </c>
      <c r="T243" s="51" t="s">
        <v>377</v>
      </c>
    </row>
    <row r="244" spans="1:20" s="7" customFormat="1" ht="12.75" customHeight="1" x14ac:dyDescent="0.2">
      <c r="A244" s="42"/>
      <c r="B244" s="15" t="s">
        <v>5</v>
      </c>
      <c r="C244" s="8">
        <f>SUM(D244:H244)</f>
        <v>554626</v>
      </c>
      <c r="D244" s="6">
        <f t="shared" ref="D244" si="100">SUM(D245:D248)</f>
        <v>350000</v>
      </c>
      <c r="E244" s="6">
        <f t="shared" ref="E244" si="101">SUM(E245:E248)</f>
        <v>204626</v>
      </c>
      <c r="F244" s="6">
        <f t="shared" ref="F244:G244" si="102">SUM(F245:F248)</f>
        <v>0</v>
      </c>
      <c r="G244" s="6">
        <f t="shared" si="102"/>
        <v>0</v>
      </c>
      <c r="H244" s="6">
        <f t="shared" ref="H244" si="103">SUM(H245:H248)</f>
        <v>0</v>
      </c>
      <c r="I244" s="49"/>
      <c r="J244" s="49"/>
      <c r="K244" s="49"/>
      <c r="L244" s="49"/>
      <c r="M244" s="49"/>
      <c r="N244" s="49"/>
      <c r="O244" s="49"/>
      <c r="P244" s="54"/>
      <c r="Q244" s="49"/>
      <c r="R244" s="49"/>
      <c r="S244" s="49"/>
      <c r="T244" s="51"/>
    </row>
    <row r="245" spans="1:20" s="7" customFormat="1" ht="12.75" customHeight="1" x14ac:dyDescent="0.2">
      <c r="A245" s="42"/>
      <c r="B245" s="15" t="s">
        <v>0</v>
      </c>
      <c r="C245" s="8">
        <f t="shared" ref="C245:C248" si="104">SUM(D245:H245)</f>
        <v>526422</v>
      </c>
      <c r="D245" s="6">
        <v>332500</v>
      </c>
      <c r="E245" s="6">
        <f>0+193922</f>
        <v>193922</v>
      </c>
      <c r="F245" s="6"/>
      <c r="G245" s="6"/>
      <c r="H245" s="6"/>
      <c r="I245" s="49"/>
      <c r="J245" s="49"/>
      <c r="K245" s="49"/>
      <c r="L245" s="49"/>
      <c r="M245" s="49"/>
      <c r="N245" s="49"/>
      <c r="O245" s="49"/>
      <c r="P245" s="54"/>
      <c r="Q245" s="49"/>
      <c r="R245" s="49"/>
      <c r="S245" s="49"/>
      <c r="T245" s="51"/>
    </row>
    <row r="246" spans="1:20" s="7" customFormat="1" ht="12.75" customHeight="1" x14ac:dyDescent="0.2">
      <c r="A246" s="42"/>
      <c r="B246" s="15" t="s">
        <v>1</v>
      </c>
      <c r="C246" s="8">
        <f t="shared" si="104"/>
        <v>28204</v>
      </c>
      <c r="D246" s="6">
        <v>17500</v>
      </c>
      <c r="E246" s="6">
        <v>10704</v>
      </c>
      <c r="F246" s="6"/>
      <c r="G246" s="6"/>
      <c r="H246" s="6"/>
      <c r="I246" s="49"/>
      <c r="J246" s="49"/>
      <c r="K246" s="49"/>
      <c r="L246" s="49"/>
      <c r="M246" s="49"/>
      <c r="N246" s="49"/>
      <c r="O246" s="49"/>
      <c r="P246" s="54"/>
      <c r="Q246" s="49"/>
      <c r="R246" s="49"/>
      <c r="S246" s="49"/>
      <c r="T246" s="51"/>
    </row>
    <row r="247" spans="1:20" s="7" customFormat="1" ht="12.75" customHeight="1" x14ac:dyDescent="0.2">
      <c r="A247" s="42"/>
      <c r="B247" s="15" t="s">
        <v>2</v>
      </c>
      <c r="C247" s="8">
        <f t="shared" si="104"/>
        <v>0</v>
      </c>
      <c r="D247" s="6"/>
      <c r="E247" s="6"/>
      <c r="F247" s="6"/>
      <c r="G247" s="6"/>
      <c r="H247" s="6"/>
      <c r="I247" s="49"/>
      <c r="J247" s="49"/>
      <c r="K247" s="49"/>
      <c r="L247" s="49"/>
      <c r="M247" s="49"/>
      <c r="N247" s="49"/>
      <c r="O247" s="49"/>
      <c r="P247" s="54"/>
      <c r="Q247" s="49"/>
      <c r="R247" s="49"/>
      <c r="S247" s="49"/>
      <c r="T247" s="51"/>
    </row>
    <row r="248" spans="1:20" s="7" customFormat="1" ht="12.75" customHeight="1" x14ac:dyDescent="0.2">
      <c r="A248" s="43"/>
      <c r="B248" s="15" t="s">
        <v>3</v>
      </c>
      <c r="C248" s="8">
        <f t="shared" si="104"/>
        <v>0</v>
      </c>
      <c r="D248" s="6"/>
      <c r="E248" s="6"/>
      <c r="F248" s="6"/>
      <c r="G248" s="6"/>
      <c r="H248" s="6"/>
      <c r="I248" s="63"/>
      <c r="J248" s="63"/>
      <c r="K248" s="63"/>
      <c r="L248" s="63"/>
      <c r="M248" s="63"/>
      <c r="N248" s="63"/>
      <c r="O248" s="63"/>
      <c r="P248" s="64"/>
      <c r="Q248" s="63"/>
      <c r="R248" s="63"/>
      <c r="S248" s="63"/>
      <c r="T248" s="51"/>
    </row>
    <row r="249" spans="1:20" s="7" customFormat="1" x14ac:dyDescent="0.2">
      <c r="A249" s="41" t="s">
        <v>518</v>
      </c>
      <c r="B249" s="44" t="s">
        <v>165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5"/>
    </row>
    <row r="250" spans="1:20" s="7" customFormat="1" x14ac:dyDescent="0.2">
      <c r="A250" s="42"/>
      <c r="B250" s="46" t="s">
        <v>162</v>
      </c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s="7" customFormat="1" ht="50.1" customHeight="1" x14ac:dyDescent="0.2">
      <c r="A251" s="42"/>
      <c r="B251" s="88" t="s">
        <v>214</v>
      </c>
      <c r="C251" s="89"/>
      <c r="D251" s="89"/>
      <c r="E251" s="89"/>
      <c r="F251" s="89"/>
      <c r="G251" s="89"/>
      <c r="H251" s="90"/>
      <c r="I251" s="48" t="s">
        <v>181</v>
      </c>
      <c r="J251" s="48"/>
      <c r="K251" s="48" t="s">
        <v>364</v>
      </c>
      <c r="L251" s="48" t="s">
        <v>215</v>
      </c>
      <c r="M251" s="48" t="s">
        <v>216</v>
      </c>
      <c r="N251" s="48" t="s">
        <v>165</v>
      </c>
      <c r="O251" s="48" t="s">
        <v>216</v>
      </c>
      <c r="P251" s="53" t="s">
        <v>217</v>
      </c>
      <c r="Q251" s="48" t="s">
        <v>30</v>
      </c>
      <c r="R251" s="48" t="s">
        <v>35</v>
      </c>
      <c r="S251" s="48" t="s">
        <v>31</v>
      </c>
      <c r="T251" s="51" t="s">
        <v>378</v>
      </c>
    </row>
    <row r="252" spans="1:20" s="7" customFormat="1" ht="12.75" customHeight="1" x14ac:dyDescent="0.2">
      <c r="A252" s="42"/>
      <c r="B252" s="15" t="s">
        <v>5</v>
      </c>
      <c r="C252" s="8">
        <f>SUM(D252:H252)</f>
        <v>242033.61207999999</v>
      </c>
      <c r="D252" s="8">
        <f t="shared" ref="D252" si="105">SUM(D253:D256)</f>
        <v>242033.61207999999</v>
      </c>
      <c r="E252" s="6">
        <f t="shared" ref="E252:G252" si="106">SUM(E253:E256)</f>
        <v>0</v>
      </c>
      <c r="F252" s="6">
        <f t="shared" si="106"/>
        <v>0</v>
      </c>
      <c r="G252" s="6">
        <f t="shared" si="106"/>
        <v>0</v>
      </c>
      <c r="H252" s="6">
        <f t="shared" ref="H252" si="107">SUM(H253:H256)</f>
        <v>0</v>
      </c>
      <c r="I252" s="49"/>
      <c r="J252" s="49"/>
      <c r="K252" s="49"/>
      <c r="L252" s="49"/>
      <c r="M252" s="49"/>
      <c r="N252" s="49"/>
      <c r="O252" s="49"/>
      <c r="P252" s="54"/>
      <c r="Q252" s="49"/>
      <c r="R252" s="49"/>
      <c r="S252" s="49"/>
      <c r="T252" s="51"/>
    </row>
    <row r="253" spans="1:20" s="7" customFormat="1" ht="12.75" customHeight="1" x14ac:dyDescent="0.2">
      <c r="A253" s="42"/>
      <c r="B253" s="15" t="s">
        <v>0</v>
      </c>
      <c r="C253" s="8">
        <f t="shared" ref="C253:C256" si="108">SUM(D253:H253)</f>
        <v>200000</v>
      </c>
      <c r="D253" s="6">
        <v>200000</v>
      </c>
      <c r="E253" s="6"/>
      <c r="F253" s="6"/>
      <c r="G253" s="6"/>
      <c r="H253" s="6"/>
      <c r="I253" s="49"/>
      <c r="J253" s="49"/>
      <c r="K253" s="49"/>
      <c r="L253" s="49"/>
      <c r="M253" s="49"/>
      <c r="N253" s="49"/>
      <c r="O253" s="49"/>
      <c r="P253" s="54"/>
      <c r="Q253" s="49"/>
      <c r="R253" s="49"/>
      <c r="S253" s="49"/>
      <c r="T253" s="51"/>
    </row>
    <row r="254" spans="1:20" s="7" customFormat="1" ht="12.75" customHeight="1" x14ac:dyDescent="0.2">
      <c r="A254" s="42"/>
      <c r="B254" s="15" t="s">
        <v>1</v>
      </c>
      <c r="C254" s="8">
        <f t="shared" si="108"/>
        <v>42033.612079999999</v>
      </c>
      <c r="D254" s="6">
        <v>42033.612079999999</v>
      </c>
      <c r="E254" s="6"/>
      <c r="F254" s="6"/>
      <c r="G254" s="6"/>
      <c r="H254" s="6"/>
      <c r="I254" s="49"/>
      <c r="J254" s="49"/>
      <c r="K254" s="49"/>
      <c r="L254" s="49"/>
      <c r="M254" s="49"/>
      <c r="N254" s="49"/>
      <c r="O254" s="49"/>
      <c r="P254" s="54"/>
      <c r="Q254" s="49"/>
      <c r="R254" s="49"/>
      <c r="S254" s="49"/>
      <c r="T254" s="51"/>
    </row>
    <row r="255" spans="1:20" s="7" customFormat="1" ht="12.75" customHeight="1" x14ac:dyDescent="0.2">
      <c r="A255" s="42"/>
      <c r="B255" s="15" t="s">
        <v>2</v>
      </c>
      <c r="C255" s="8">
        <f t="shared" si="108"/>
        <v>0</v>
      </c>
      <c r="D255" s="6"/>
      <c r="E255" s="6"/>
      <c r="F255" s="6"/>
      <c r="G255" s="6"/>
      <c r="H255" s="6"/>
      <c r="I255" s="49"/>
      <c r="J255" s="49"/>
      <c r="K255" s="49"/>
      <c r="L255" s="49"/>
      <c r="M255" s="49"/>
      <c r="N255" s="49"/>
      <c r="O255" s="49"/>
      <c r="P255" s="54"/>
      <c r="Q255" s="49"/>
      <c r="R255" s="49"/>
      <c r="S255" s="49"/>
      <c r="T255" s="51"/>
    </row>
    <row r="256" spans="1:20" s="7" customFormat="1" ht="12.75" customHeight="1" x14ac:dyDescent="0.2">
      <c r="A256" s="43"/>
      <c r="B256" s="15" t="s">
        <v>3</v>
      </c>
      <c r="C256" s="8">
        <f t="shared" si="108"/>
        <v>0</v>
      </c>
      <c r="D256" s="6"/>
      <c r="E256" s="6"/>
      <c r="F256" s="6"/>
      <c r="G256" s="6"/>
      <c r="H256" s="6"/>
      <c r="I256" s="63"/>
      <c r="J256" s="63"/>
      <c r="K256" s="63"/>
      <c r="L256" s="63"/>
      <c r="M256" s="63"/>
      <c r="N256" s="63"/>
      <c r="O256" s="63"/>
      <c r="P256" s="64"/>
      <c r="Q256" s="63"/>
      <c r="R256" s="63"/>
      <c r="S256" s="63"/>
      <c r="T256" s="51"/>
    </row>
    <row r="257" spans="1:20" s="7" customFormat="1" x14ac:dyDescent="0.2">
      <c r="A257" s="41" t="s">
        <v>519</v>
      </c>
      <c r="B257" s="44" t="s">
        <v>45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5"/>
    </row>
    <row r="258" spans="1:20" s="7" customFormat="1" x14ac:dyDescent="0.2">
      <c r="A258" s="42"/>
      <c r="B258" s="46" t="s">
        <v>162</v>
      </c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s="7" customFormat="1" ht="50.1" customHeight="1" x14ac:dyDescent="0.2">
      <c r="A259" s="42"/>
      <c r="B259" s="88" t="s">
        <v>343</v>
      </c>
      <c r="C259" s="89"/>
      <c r="D259" s="89"/>
      <c r="E259" s="89"/>
      <c r="F259" s="89"/>
      <c r="G259" s="89"/>
      <c r="H259" s="90"/>
      <c r="I259" s="48"/>
      <c r="J259" s="48"/>
      <c r="K259" s="48"/>
      <c r="L259" s="48"/>
      <c r="M259" s="48"/>
      <c r="N259" s="48" t="s">
        <v>165</v>
      </c>
      <c r="O259" s="48"/>
      <c r="P259" s="53"/>
      <c r="Q259" s="48"/>
      <c r="R259" s="48"/>
      <c r="S259" s="48"/>
      <c r="T259" s="51"/>
    </row>
    <row r="260" spans="1:20" s="7" customFormat="1" ht="12.75" customHeight="1" x14ac:dyDescent="0.2">
      <c r="A260" s="42"/>
      <c r="B260" s="15" t="s">
        <v>5</v>
      </c>
      <c r="C260" s="8">
        <f>SUM(D260:H260)</f>
        <v>348590</v>
      </c>
      <c r="D260" s="8">
        <f t="shared" ref="D260:G260" si="109">SUM(D261:D264)</f>
        <v>0</v>
      </c>
      <c r="E260" s="8">
        <f t="shared" si="109"/>
        <v>0</v>
      </c>
      <c r="F260" s="8">
        <f t="shared" si="109"/>
        <v>348590</v>
      </c>
      <c r="G260" s="8">
        <f t="shared" si="109"/>
        <v>0</v>
      </c>
      <c r="H260" s="6">
        <f t="shared" ref="H260" si="110">SUM(H261:H264)</f>
        <v>0</v>
      </c>
      <c r="I260" s="49"/>
      <c r="J260" s="49"/>
      <c r="K260" s="49"/>
      <c r="L260" s="49"/>
      <c r="M260" s="49"/>
      <c r="N260" s="49"/>
      <c r="O260" s="49"/>
      <c r="P260" s="54"/>
      <c r="Q260" s="49"/>
      <c r="R260" s="49"/>
      <c r="S260" s="49"/>
      <c r="T260" s="51"/>
    </row>
    <row r="261" spans="1:20" s="7" customFormat="1" ht="12.75" customHeight="1" x14ac:dyDescent="0.2">
      <c r="A261" s="42"/>
      <c r="B261" s="15" t="s">
        <v>0</v>
      </c>
      <c r="C261" s="8">
        <f t="shared" ref="C261:C264" si="111">SUM(D261:H261)</f>
        <v>348590</v>
      </c>
      <c r="D261" s="6">
        <v>0</v>
      </c>
      <c r="E261" s="6">
        <v>0</v>
      </c>
      <c r="F261" s="6">
        <v>348590</v>
      </c>
      <c r="G261" s="6"/>
      <c r="H261" s="6"/>
      <c r="I261" s="49"/>
      <c r="J261" s="49"/>
      <c r="K261" s="49"/>
      <c r="L261" s="49"/>
      <c r="M261" s="49"/>
      <c r="N261" s="49"/>
      <c r="O261" s="49"/>
      <c r="P261" s="54"/>
      <c r="Q261" s="49"/>
      <c r="R261" s="49"/>
      <c r="S261" s="49"/>
      <c r="T261" s="51"/>
    </row>
    <row r="262" spans="1:20" s="7" customFormat="1" ht="12.75" customHeight="1" x14ac:dyDescent="0.2">
      <c r="A262" s="42"/>
      <c r="B262" s="15" t="s">
        <v>1</v>
      </c>
      <c r="C262" s="8">
        <f t="shared" si="111"/>
        <v>0</v>
      </c>
      <c r="D262" s="6"/>
      <c r="E262" s="6"/>
      <c r="F262" s="6"/>
      <c r="G262" s="6"/>
      <c r="H262" s="6"/>
      <c r="I262" s="49"/>
      <c r="J262" s="49"/>
      <c r="K262" s="49"/>
      <c r="L262" s="49"/>
      <c r="M262" s="49"/>
      <c r="N262" s="49"/>
      <c r="O262" s="49"/>
      <c r="P262" s="54"/>
      <c r="Q262" s="49"/>
      <c r="R262" s="49"/>
      <c r="S262" s="49"/>
      <c r="T262" s="51"/>
    </row>
    <row r="263" spans="1:20" s="7" customFormat="1" ht="12.75" customHeight="1" x14ac:dyDescent="0.2">
      <c r="A263" s="42"/>
      <c r="B263" s="15" t="s">
        <v>2</v>
      </c>
      <c r="C263" s="8">
        <f t="shared" si="111"/>
        <v>0</v>
      </c>
      <c r="D263" s="6"/>
      <c r="E263" s="6"/>
      <c r="F263" s="6"/>
      <c r="G263" s="6"/>
      <c r="H263" s="6"/>
      <c r="I263" s="49"/>
      <c r="J263" s="49"/>
      <c r="K263" s="49"/>
      <c r="L263" s="49"/>
      <c r="M263" s="49"/>
      <c r="N263" s="49"/>
      <c r="O263" s="49"/>
      <c r="P263" s="54"/>
      <c r="Q263" s="49"/>
      <c r="R263" s="49"/>
      <c r="S263" s="49"/>
      <c r="T263" s="51"/>
    </row>
    <row r="264" spans="1:20" s="7" customFormat="1" ht="12.75" customHeight="1" x14ac:dyDescent="0.2">
      <c r="A264" s="43"/>
      <c r="B264" s="15" t="s">
        <v>3</v>
      </c>
      <c r="C264" s="8">
        <f t="shared" si="111"/>
        <v>0</v>
      </c>
      <c r="D264" s="6"/>
      <c r="E264" s="6"/>
      <c r="F264" s="6"/>
      <c r="G264" s="6"/>
      <c r="H264" s="6"/>
      <c r="I264" s="63"/>
      <c r="J264" s="63"/>
      <c r="K264" s="63"/>
      <c r="L264" s="63"/>
      <c r="M264" s="63"/>
      <c r="N264" s="63"/>
      <c r="O264" s="63"/>
      <c r="P264" s="64"/>
      <c r="Q264" s="63"/>
      <c r="R264" s="63"/>
      <c r="S264" s="63"/>
      <c r="T264" s="51"/>
    </row>
    <row r="265" spans="1:20" s="7" customFormat="1" x14ac:dyDescent="0.2">
      <c r="A265" s="41" t="s">
        <v>520</v>
      </c>
      <c r="B265" s="44" t="s">
        <v>45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5"/>
    </row>
    <row r="266" spans="1:20" s="7" customFormat="1" x14ac:dyDescent="0.2">
      <c r="A266" s="42"/>
      <c r="B266" s="46" t="s">
        <v>162</v>
      </c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s="7" customFormat="1" ht="50.1" customHeight="1" x14ac:dyDescent="0.2">
      <c r="A267" s="42"/>
      <c r="B267" s="88" t="s">
        <v>344</v>
      </c>
      <c r="C267" s="89"/>
      <c r="D267" s="89"/>
      <c r="E267" s="89"/>
      <c r="F267" s="89"/>
      <c r="G267" s="89"/>
      <c r="H267" s="90"/>
      <c r="I267" s="48"/>
      <c r="J267" s="48"/>
      <c r="K267" s="48"/>
      <c r="L267" s="48"/>
      <c r="M267" s="48"/>
      <c r="N267" s="48" t="s">
        <v>165</v>
      </c>
      <c r="O267" s="48"/>
      <c r="P267" s="53"/>
      <c r="Q267" s="48"/>
      <c r="R267" s="48"/>
      <c r="S267" s="48"/>
      <c r="T267" s="51"/>
    </row>
    <row r="268" spans="1:20" s="7" customFormat="1" ht="12.75" customHeight="1" x14ac:dyDescent="0.2">
      <c r="A268" s="42"/>
      <c r="B268" s="15" t="s">
        <v>5</v>
      </c>
      <c r="C268" s="8">
        <f>SUM(D268:H268)</f>
        <v>255862.1</v>
      </c>
      <c r="D268" s="8">
        <f t="shared" ref="D268:H268" si="112">SUM(D269:D272)</f>
        <v>0</v>
      </c>
      <c r="E268" s="8">
        <f t="shared" si="112"/>
        <v>0</v>
      </c>
      <c r="F268" s="8">
        <f t="shared" si="112"/>
        <v>255862.1</v>
      </c>
      <c r="G268" s="8">
        <f t="shared" si="112"/>
        <v>0</v>
      </c>
      <c r="H268" s="6">
        <f t="shared" si="112"/>
        <v>0</v>
      </c>
      <c r="I268" s="49"/>
      <c r="J268" s="49"/>
      <c r="K268" s="49"/>
      <c r="L268" s="49"/>
      <c r="M268" s="49"/>
      <c r="N268" s="49"/>
      <c r="O268" s="49"/>
      <c r="P268" s="54"/>
      <c r="Q268" s="49"/>
      <c r="R268" s="49"/>
      <c r="S268" s="49"/>
      <c r="T268" s="51"/>
    </row>
    <row r="269" spans="1:20" s="7" customFormat="1" ht="12.75" customHeight="1" x14ac:dyDescent="0.2">
      <c r="A269" s="42"/>
      <c r="B269" s="15" t="s">
        <v>0</v>
      </c>
      <c r="C269" s="8">
        <f t="shared" ref="C269:C272" si="113">SUM(D269:H269)</f>
        <v>255862.1</v>
      </c>
      <c r="D269" s="6">
        <v>0</v>
      </c>
      <c r="E269" s="6">
        <v>0</v>
      </c>
      <c r="F269" s="6">
        <v>255862.1</v>
      </c>
      <c r="G269" s="6"/>
      <c r="H269" s="6"/>
      <c r="I269" s="49"/>
      <c r="J269" s="49"/>
      <c r="K269" s="49"/>
      <c r="L269" s="49"/>
      <c r="M269" s="49"/>
      <c r="N269" s="49"/>
      <c r="O269" s="49"/>
      <c r="P269" s="54"/>
      <c r="Q269" s="49"/>
      <c r="R269" s="49"/>
      <c r="S269" s="49"/>
      <c r="T269" s="51"/>
    </row>
    <row r="270" spans="1:20" s="7" customFormat="1" ht="12.75" customHeight="1" x14ac:dyDescent="0.2">
      <c r="A270" s="42"/>
      <c r="B270" s="15" t="s">
        <v>1</v>
      </c>
      <c r="C270" s="8">
        <f t="shared" si="113"/>
        <v>0</v>
      </c>
      <c r="D270" s="6"/>
      <c r="E270" s="6"/>
      <c r="F270" s="6"/>
      <c r="G270" s="6"/>
      <c r="H270" s="6"/>
      <c r="I270" s="49"/>
      <c r="J270" s="49"/>
      <c r="K270" s="49"/>
      <c r="L270" s="49"/>
      <c r="M270" s="49"/>
      <c r="N270" s="49"/>
      <c r="O270" s="49"/>
      <c r="P270" s="54"/>
      <c r="Q270" s="49"/>
      <c r="R270" s="49"/>
      <c r="S270" s="49"/>
      <c r="T270" s="51"/>
    </row>
    <row r="271" spans="1:20" s="7" customFormat="1" ht="12.75" customHeight="1" x14ac:dyDescent="0.2">
      <c r="A271" s="42"/>
      <c r="B271" s="15" t="s">
        <v>2</v>
      </c>
      <c r="C271" s="8">
        <f t="shared" si="113"/>
        <v>0</v>
      </c>
      <c r="D271" s="6"/>
      <c r="E271" s="6"/>
      <c r="F271" s="6"/>
      <c r="G271" s="6"/>
      <c r="H271" s="6"/>
      <c r="I271" s="49"/>
      <c r="J271" s="49"/>
      <c r="K271" s="49"/>
      <c r="L271" s="49"/>
      <c r="M271" s="49"/>
      <c r="N271" s="49"/>
      <c r="O271" s="49"/>
      <c r="P271" s="54"/>
      <c r="Q271" s="49"/>
      <c r="R271" s="49"/>
      <c r="S271" s="49"/>
      <c r="T271" s="51"/>
    </row>
    <row r="272" spans="1:20" s="7" customFormat="1" ht="12.75" customHeight="1" x14ac:dyDescent="0.2">
      <c r="A272" s="43"/>
      <c r="B272" s="15" t="s">
        <v>3</v>
      </c>
      <c r="C272" s="8">
        <f t="shared" si="113"/>
        <v>0</v>
      </c>
      <c r="D272" s="6"/>
      <c r="E272" s="6"/>
      <c r="F272" s="6"/>
      <c r="G272" s="6"/>
      <c r="H272" s="6"/>
      <c r="I272" s="63"/>
      <c r="J272" s="63"/>
      <c r="K272" s="63"/>
      <c r="L272" s="63"/>
      <c r="M272" s="63"/>
      <c r="N272" s="63"/>
      <c r="O272" s="63"/>
      <c r="P272" s="64"/>
      <c r="Q272" s="63"/>
      <c r="R272" s="63"/>
      <c r="S272" s="63"/>
      <c r="T272" s="51"/>
    </row>
    <row r="273" spans="1:20" s="7" customFormat="1" ht="12.75" customHeight="1" x14ac:dyDescent="0.2">
      <c r="A273" s="41" t="s">
        <v>521</v>
      </c>
      <c r="B273" s="44" t="s">
        <v>45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5"/>
    </row>
    <row r="274" spans="1:20" s="7" customFormat="1" ht="12.75" customHeight="1" x14ac:dyDescent="0.2">
      <c r="A274" s="42"/>
      <c r="B274" s="46" t="s">
        <v>162</v>
      </c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s="7" customFormat="1" ht="50.1" customHeight="1" x14ac:dyDescent="0.2">
      <c r="A275" s="42"/>
      <c r="B275" s="88" t="s">
        <v>435</v>
      </c>
      <c r="C275" s="89"/>
      <c r="D275" s="89"/>
      <c r="E275" s="89"/>
      <c r="F275" s="89"/>
      <c r="G275" s="89"/>
      <c r="H275" s="90"/>
      <c r="I275" s="48" t="s">
        <v>484</v>
      </c>
      <c r="J275" s="48"/>
      <c r="K275" s="48" t="s">
        <v>42</v>
      </c>
      <c r="L275" s="48" t="s">
        <v>485</v>
      </c>
      <c r="M275" s="48" t="s">
        <v>111</v>
      </c>
      <c r="N275" s="48" t="s">
        <v>165</v>
      </c>
      <c r="O275" s="48" t="s">
        <v>111</v>
      </c>
      <c r="P275" s="53" t="s">
        <v>486</v>
      </c>
      <c r="Q275" s="48" t="s">
        <v>30</v>
      </c>
      <c r="R275" s="48" t="s">
        <v>8</v>
      </c>
      <c r="S275" s="48" t="s">
        <v>487</v>
      </c>
      <c r="T275" s="48" t="s">
        <v>488</v>
      </c>
    </row>
    <row r="276" spans="1:20" s="7" customFormat="1" ht="12.75" customHeight="1" x14ac:dyDescent="0.2">
      <c r="A276" s="42"/>
      <c r="B276" s="15" t="s">
        <v>5</v>
      </c>
      <c r="C276" s="8">
        <f>SUM(D276:H276)</f>
        <v>92149.57</v>
      </c>
      <c r="D276" s="8">
        <f t="shared" ref="D276:H276" si="114">SUM(D277:D280)</f>
        <v>92149.57</v>
      </c>
      <c r="E276" s="8">
        <f t="shared" si="114"/>
        <v>0</v>
      </c>
      <c r="F276" s="8">
        <f t="shared" si="114"/>
        <v>0</v>
      </c>
      <c r="G276" s="8">
        <f t="shared" si="114"/>
        <v>0</v>
      </c>
      <c r="H276" s="6">
        <f t="shared" si="114"/>
        <v>0</v>
      </c>
      <c r="I276" s="49"/>
      <c r="J276" s="49"/>
      <c r="K276" s="49"/>
      <c r="L276" s="49"/>
      <c r="M276" s="49"/>
      <c r="N276" s="49"/>
      <c r="O276" s="49"/>
      <c r="P276" s="54"/>
      <c r="Q276" s="49"/>
      <c r="R276" s="49"/>
      <c r="S276" s="49"/>
      <c r="T276" s="49"/>
    </row>
    <row r="277" spans="1:20" s="7" customFormat="1" ht="12.75" customHeight="1" x14ac:dyDescent="0.2">
      <c r="A277" s="42"/>
      <c r="B277" s="15" t="s">
        <v>0</v>
      </c>
      <c r="C277" s="8">
        <f t="shared" ref="C277:C280" si="115">SUM(D277:H277)</f>
        <v>0</v>
      </c>
      <c r="D277" s="6"/>
      <c r="E277" s="6"/>
      <c r="F277" s="6"/>
      <c r="G277" s="6"/>
      <c r="H277" s="6"/>
      <c r="I277" s="49"/>
      <c r="J277" s="49"/>
      <c r="K277" s="49"/>
      <c r="L277" s="49"/>
      <c r="M277" s="49"/>
      <c r="N277" s="49"/>
      <c r="O277" s="49"/>
      <c r="P277" s="54"/>
      <c r="Q277" s="49"/>
      <c r="R277" s="49"/>
      <c r="S277" s="49"/>
      <c r="T277" s="49"/>
    </row>
    <row r="278" spans="1:20" s="7" customFormat="1" ht="12.75" customHeight="1" x14ac:dyDescent="0.2">
      <c r="A278" s="42"/>
      <c r="B278" s="15" t="s">
        <v>1</v>
      </c>
      <c r="C278" s="8">
        <f t="shared" si="115"/>
        <v>92149.57</v>
      </c>
      <c r="D278" s="6">
        <f>0+92149.57</f>
        <v>92149.57</v>
      </c>
      <c r="E278" s="6"/>
      <c r="F278" s="6"/>
      <c r="G278" s="6"/>
      <c r="H278" s="6"/>
      <c r="I278" s="49"/>
      <c r="J278" s="49"/>
      <c r="K278" s="49"/>
      <c r="L278" s="49"/>
      <c r="M278" s="49"/>
      <c r="N278" s="49"/>
      <c r="O278" s="49"/>
      <c r="P278" s="54"/>
      <c r="Q278" s="49"/>
      <c r="R278" s="49"/>
      <c r="S278" s="49"/>
      <c r="T278" s="49"/>
    </row>
    <row r="279" spans="1:20" s="7" customFormat="1" ht="12.75" customHeight="1" x14ac:dyDescent="0.2">
      <c r="A279" s="42"/>
      <c r="B279" s="15" t="s">
        <v>2</v>
      </c>
      <c r="C279" s="8">
        <f t="shared" si="115"/>
        <v>0</v>
      </c>
      <c r="D279" s="6"/>
      <c r="E279" s="6"/>
      <c r="F279" s="6"/>
      <c r="G279" s="6"/>
      <c r="H279" s="6"/>
      <c r="I279" s="49"/>
      <c r="J279" s="49"/>
      <c r="K279" s="49"/>
      <c r="L279" s="49"/>
      <c r="M279" s="49"/>
      <c r="N279" s="49"/>
      <c r="O279" s="49"/>
      <c r="P279" s="54"/>
      <c r="Q279" s="49"/>
      <c r="R279" s="49"/>
      <c r="S279" s="49"/>
      <c r="T279" s="49"/>
    </row>
    <row r="280" spans="1:20" s="7" customFormat="1" ht="12.75" customHeight="1" x14ac:dyDescent="0.2">
      <c r="A280" s="43"/>
      <c r="B280" s="15" t="s">
        <v>3</v>
      </c>
      <c r="C280" s="8">
        <f t="shared" si="115"/>
        <v>0</v>
      </c>
      <c r="D280" s="6"/>
      <c r="E280" s="6"/>
      <c r="F280" s="6"/>
      <c r="G280" s="6"/>
      <c r="H280" s="6"/>
      <c r="I280" s="63"/>
      <c r="J280" s="63"/>
      <c r="K280" s="63"/>
      <c r="L280" s="63"/>
      <c r="M280" s="63"/>
      <c r="N280" s="63"/>
      <c r="O280" s="63"/>
      <c r="P280" s="64"/>
      <c r="Q280" s="63"/>
      <c r="R280" s="63"/>
      <c r="S280" s="63"/>
      <c r="T280" s="63"/>
    </row>
    <row r="281" spans="1:20" s="7" customFormat="1" x14ac:dyDescent="0.2">
      <c r="A281" s="83" t="s">
        <v>123</v>
      </c>
      <c r="B281" s="46" t="s">
        <v>169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s="7" customFormat="1" x14ac:dyDescent="0.2">
      <c r="A282" s="84"/>
      <c r="B282" s="33" t="s">
        <v>5</v>
      </c>
      <c r="C282" s="9">
        <f>SUM(D282:H282)</f>
        <v>3775.36</v>
      </c>
      <c r="D282" s="9">
        <f t="shared" ref="D282" si="116">SUM(D283:D286)</f>
        <v>60</v>
      </c>
      <c r="E282" s="9">
        <f t="shared" ref="E282:F282" si="117">SUM(E283:E286)</f>
        <v>3715.36</v>
      </c>
      <c r="F282" s="9">
        <f t="shared" si="117"/>
        <v>0</v>
      </c>
      <c r="G282" s="9">
        <f t="shared" ref="G282:H282" si="118">SUM(G283:G286)</f>
        <v>0</v>
      </c>
      <c r="H282" s="9">
        <f t="shared" si="118"/>
        <v>0</v>
      </c>
      <c r="I282" s="65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7"/>
    </row>
    <row r="283" spans="1:20" s="7" customFormat="1" ht="12.75" customHeight="1" x14ac:dyDescent="0.2">
      <c r="A283" s="84"/>
      <c r="B283" s="33" t="s">
        <v>0</v>
      </c>
      <c r="C283" s="9">
        <f t="shared" ref="C283:C286" si="119">SUM(D283:H283)</f>
        <v>0</v>
      </c>
      <c r="D283" s="9">
        <f>D291+D299</f>
        <v>0</v>
      </c>
      <c r="E283" s="9">
        <f t="shared" ref="E283:H283" si="120">E291+E299</f>
        <v>0</v>
      </c>
      <c r="F283" s="9">
        <f t="shared" si="120"/>
        <v>0</v>
      </c>
      <c r="G283" s="9">
        <f t="shared" si="120"/>
        <v>0</v>
      </c>
      <c r="H283" s="9">
        <f t="shared" si="120"/>
        <v>0</v>
      </c>
      <c r="I283" s="68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70"/>
    </row>
    <row r="284" spans="1:20" s="7" customFormat="1" ht="12.75" customHeight="1" x14ac:dyDescent="0.2">
      <c r="A284" s="84"/>
      <c r="B284" s="33" t="s">
        <v>1</v>
      </c>
      <c r="C284" s="9">
        <f t="shared" si="119"/>
        <v>3775.36</v>
      </c>
      <c r="D284" s="9">
        <f t="shared" ref="D284:H286" si="121">D292+D300</f>
        <v>60</v>
      </c>
      <c r="E284" s="9">
        <f t="shared" si="121"/>
        <v>3715.36</v>
      </c>
      <c r="F284" s="9">
        <f t="shared" si="121"/>
        <v>0</v>
      </c>
      <c r="G284" s="9">
        <f t="shared" si="121"/>
        <v>0</v>
      </c>
      <c r="H284" s="9">
        <f t="shared" si="121"/>
        <v>0</v>
      </c>
      <c r="I284" s="68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70"/>
    </row>
    <row r="285" spans="1:20" s="7" customFormat="1" ht="12.75" customHeight="1" x14ac:dyDescent="0.2">
      <c r="A285" s="84"/>
      <c r="B285" s="33" t="s">
        <v>2</v>
      </c>
      <c r="C285" s="9">
        <f t="shared" si="119"/>
        <v>0</v>
      </c>
      <c r="D285" s="9">
        <f t="shared" si="121"/>
        <v>0</v>
      </c>
      <c r="E285" s="9">
        <f t="shared" si="121"/>
        <v>0</v>
      </c>
      <c r="F285" s="9">
        <f t="shared" si="121"/>
        <v>0</v>
      </c>
      <c r="G285" s="9">
        <f t="shared" si="121"/>
        <v>0</v>
      </c>
      <c r="H285" s="9">
        <f t="shared" si="121"/>
        <v>0</v>
      </c>
      <c r="I285" s="68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70"/>
    </row>
    <row r="286" spans="1:20" s="7" customFormat="1" ht="12.75" customHeight="1" x14ac:dyDescent="0.2">
      <c r="A286" s="85"/>
      <c r="B286" s="33" t="s">
        <v>3</v>
      </c>
      <c r="C286" s="9">
        <f t="shared" si="119"/>
        <v>0</v>
      </c>
      <c r="D286" s="9">
        <f t="shared" si="121"/>
        <v>0</v>
      </c>
      <c r="E286" s="9">
        <f t="shared" si="121"/>
        <v>0</v>
      </c>
      <c r="F286" s="9">
        <f t="shared" si="121"/>
        <v>0</v>
      </c>
      <c r="G286" s="9">
        <f t="shared" si="121"/>
        <v>0</v>
      </c>
      <c r="H286" s="9">
        <f t="shared" si="121"/>
        <v>0</v>
      </c>
      <c r="I286" s="71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3"/>
    </row>
    <row r="287" spans="1:20" s="7" customFormat="1" x14ac:dyDescent="0.2">
      <c r="A287" s="41" t="s">
        <v>522</v>
      </c>
      <c r="B287" s="44" t="s">
        <v>33</v>
      </c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5"/>
    </row>
    <row r="288" spans="1:20" s="7" customFormat="1" x14ac:dyDescent="0.2">
      <c r="A288" s="42" t="s">
        <v>108</v>
      </c>
      <c r="B288" s="46" t="s">
        <v>170</v>
      </c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s="7" customFormat="1" ht="50.1" customHeight="1" x14ac:dyDescent="0.2">
      <c r="A289" s="42"/>
      <c r="B289" s="60" t="s">
        <v>36</v>
      </c>
      <c r="C289" s="61"/>
      <c r="D289" s="61"/>
      <c r="E289" s="61"/>
      <c r="F289" s="61"/>
      <c r="G289" s="61"/>
      <c r="H289" s="62"/>
      <c r="I289" s="48" t="s">
        <v>37</v>
      </c>
      <c r="J289" s="48"/>
      <c r="K289" s="48" t="s">
        <v>405</v>
      </c>
      <c r="L289" s="48"/>
      <c r="M289" s="48" t="s">
        <v>38</v>
      </c>
      <c r="N289" s="48" t="s">
        <v>33</v>
      </c>
      <c r="O289" s="48" t="s">
        <v>38</v>
      </c>
      <c r="P289" s="53" t="s">
        <v>40</v>
      </c>
      <c r="Q289" s="48" t="s">
        <v>30</v>
      </c>
      <c r="R289" s="48" t="s">
        <v>39</v>
      </c>
      <c r="S289" s="48" t="s">
        <v>31</v>
      </c>
      <c r="T289" s="51" t="s">
        <v>294</v>
      </c>
    </row>
    <row r="290" spans="1:20" s="7" customFormat="1" ht="12.75" customHeight="1" x14ac:dyDescent="0.2">
      <c r="A290" s="42"/>
      <c r="B290" s="15" t="s">
        <v>5</v>
      </c>
      <c r="C290" s="8">
        <f>SUM(D290:H290)</f>
        <v>60</v>
      </c>
      <c r="D290" s="6">
        <f t="shared" ref="D290" si="122">SUM(D291:D294)</f>
        <v>60</v>
      </c>
      <c r="E290" s="6">
        <f t="shared" ref="E290:G290" si="123">SUM(E291:E294)</f>
        <v>0</v>
      </c>
      <c r="F290" s="6">
        <f t="shared" si="123"/>
        <v>0</v>
      </c>
      <c r="G290" s="6">
        <f t="shared" si="123"/>
        <v>0</v>
      </c>
      <c r="H290" s="6">
        <f t="shared" ref="H290" si="124">SUM(H291:H294)</f>
        <v>0</v>
      </c>
      <c r="I290" s="49"/>
      <c r="J290" s="49"/>
      <c r="K290" s="49"/>
      <c r="L290" s="49"/>
      <c r="M290" s="49"/>
      <c r="N290" s="49"/>
      <c r="O290" s="49"/>
      <c r="P290" s="54"/>
      <c r="Q290" s="49"/>
      <c r="R290" s="49"/>
      <c r="S290" s="49"/>
      <c r="T290" s="51"/>
    </row>
    <row r="291" spans="1:20" s="7" customFormat="1" ht="12.75" customHeight="1" x14ac:dyDescent="0.2">
      <c r="A291" s="42"/>
      <c r="B291" s="15" t="s">
        <v>0</v>
      </c>
      <c r="C291" s="8">
        <f t="shared" ref="C291:C294" si="125">SUM(D291:H291)</f>
        <v>0</v>
      </c>
      <c r="D291" s="6"/>
      <c r="E291" s="6"/>
      <c r="F291" s="6"/>
      <c r="G291" s="6"/>
      <c r="H291" s="6"/>
      <c r="I291" s="49"/>
      <c r="J291" s="49"/>
      <c r="K291" s="49"/>
      <c r="L291" s="49"/>
      <c r="M291" s="49"/>
      <c r="N291" s="49"/>
      <c r="O291" s="49"/>
      <c r="P291" s="54"/>
      <c r="Q291" s="49"/>
      <c r="R291" s="49"/>
      <c r="S291" s="49"/>
      <c r="T291" s="51"/>
    </row>
    <row r="292" spans="1:20" s="7" customFormat="1" ht="12.75" customHeight="1" x14ac:dyDescent="0.2">
      <c r="A292" s="42"/>
      <c r="B292" s="15" t="s">
        <v>1</v>
      </c>
      <c r="C292" s="8">
        <f t="shared" si="125"/>
        <v>60</v>
      </c>
      <c r="D292" s="6">
        <f>4896.85-4836.85</f>
        <v>60</v>
      </c>
      <c r="E292" s="6"/>
      <c r="F292" s="6"/>
      <c r="G292" s="6"/>
      <c r="H292" s="6"/>
      <c r="I292" s="49"/>
      <c r="J292" s="49"/>
      <c r="K292" s="49"/>
      <c r="L292" s="49"/>
      <c r="M292" s="49"/>
      <c r="N292" s="49"/>
      <c r="O292" s="49"/>
      <c r="P292" s="54"/>
      <c r="Q292" s="49"/>
      <c r="R292" s="49"/>
      <c r="S292" s="49"/>
      <c r="T292" s="51"/>
    </row>
    <row r="293" spans="1:20" s="7" customFormat="1" ht="12.75" customHeight="1" x14ac:dyDescent="0.2">
      <c r="A293" s="42"/>
      <c r="B293" s="15" t="s">
        <v>2</v>
      </c>
      <c r="C293" s="8">
        <f t="shared" si="125"/>
        <v>0</v>
      </c>
      <c r="D293" s="6"/>
      <c r="E293" s="6"/>
      <c r="F293" s="6"/>
      <c r="G293" s="6"/>
      <c r="H293" s="6"/>
      <c r="I293" s="49"/>
      <c r="J293" s="49"/>
      <c r="K293" s="49"/>
      <c r="L293" s="49"/>
      <c r="M293" s="49"/>
      <c r="N293" s="49"/>
      <c r="O293" s="49"/>
      <c r="P293" s="54"/>
      <c r="Q293" s="49"/>
      <c r="R293" s="49"/>
      <c r="S293" s="49"/>
      <c r="T293" s="51"/>
    </row>
    <row r="294" spans="1:20" s="7" customFormat="1" ht="12.75" customHeight="1" x14ac:dyDescent="0.2">
      <c r="A294" s="43"/>
      <c r="B294" s="15" t="s">
        <v>3</v>
      </c>
      <c r="C294" s="8">
        <f t="shared" si="125"/>
        <v>0</v>
      </c>
      <c r="D294" s="6"/>
      <c r="E294" s="6"/>
      <c r="F294" s="6"/>
      <c r="G294" s="6"/>
      <c r="H294" s="6"/>
      <c r="I294" s="63"/>
      <c r="J294" s="63"/>
      <c r="K294" s="63"/>
      <c r="L294" s="63"/>
      <c r="M294" s="63"/>
      <c r="N294" s="63"/>
      <c r="O294" s="63"/>
      <c r="P294" s="64"/>
      <c r="Q294" s="63"/>
      <c r="R294" s="63"/>
      <c r="S294" s="63"/>
      <c r="T294" s="51"/>
    </row>
    <row r="295" spans="1:20" s="7" customFormat="1" x14ac:dyDescent="0.2">
      <c r="A295" s="41" t="s">
        <v>523</v>
      </c>
      <c r="B295" s="44" t="s">
        <v>33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5"/>
    </row>
    <row r="296" spans="1:20" s="7" customFormat="1" x14ac:dyDescent="0.2">
      <c r="A296" s="42" t="s">
        <v>108</v>
      </c>
      <c r="B296" s="46" t="s">
        <v>170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s="7" customFormat="1" ht="50.1" customHeight="1" x14ac:dyDescent="0.2">
      <c r="A297" s="42"/>
      <c r="B297" s="60" t="s">
        <v>365</v>
      </c>
      <c r="C297" s="61"/>
      <c r="D297" s="61"/>
      <c r="E297" s="61"/>
      <c r="F297" s="61"/>
      <c r="G297" s="61"/>
      <c r="H297" s="62"/>
      <c r="I297" s="48" t="s">
        <v>21</v>
      </c>
      <c r="J297" s="48" t="s">
        <v>22</v>
      </c>
      <c r="K297" s="48" t="s">
        <v>42</v>
      </c>
      <c r="L297" s="48"/>
      <c r="M297" s="48" t="s">
        <v>33</v>
      </c>
      <c r="N297" s="48" t="s">
        <v>33</v>
      </c>
      <c r="O297" s="48" t="s">
        <v>33</v>
      </c>
      <c r="P297" s="53" t="s">
        <v>43</v>
      </c>
      <c r="Q297" s="48" t="s">
        <v>30</v>
      </c>
      <c r="R297" s="48" t="s">
        <v>44</v>
      </c>
      <c r="S297" s="48" t="s">
        <v>31</v>
      </c>
      <c r="T297" s="51" t="s">
        <v>315</v>
      </c>
    </row>
    <row r="298" spans="1:20" s="7" customFormat="1" ht="12.75" customHeight="1" x14ac:dyDescent="0.2">
      <c r="A298" s="42"/>
      <c r="B298" s="15" t="s">
        <v>5</v>
      </c>
      <c r="C298" s="8">
        <f>SUM(D298:H298)</f>
        <v>3715.36</v>
      </c>
      <c r="D298" s="6">
        <f t="shared" ref="D298" si="126">SUM(D299:D302)</f>
        <v>0</v>
      </c>
      <c r="E298" s="6">
        <f t="shared" ref="E298" si="127">SUM(E299:E302)</f>
        <v>3715.36</v>
      </c>
      <c r="F298" s="6">
        <f t="shared" ref="F298:G298" si="128">SUM(F299:F302)</f>
        <v>0</v>
      </c>
      <c r="G298" s="6">
        <f t="shared" si="128"/>
        <v>0</v>
      </c>
      <c r="H298" s="6">
        <f t="shared" ref="H298" si="129">SUM(H299:H302)</f>
        <v>0</v>
      </c>
      <c r="I298" s="49"/>
      <c r="J298" s="49"/>
      <c r="K298" s="49"/>
      <c r="L298" s="49"/>
      <c r="M298" s="49"/>
      <c r="N298" s="49"/>
      <c r="O298" s="49"/>
      <c r="P298" s="54"/>
      <c r="Q298" s="49"/>
      <c r="R298" s="49"/>
      <c r="S298" s="49"/>
      <c r="T298" s="51"/>
    </row>
    <row r="299" spans="1:20" s="7" customFormat="1" ht="12.75" customHeight="1" x14ac:dyDescent="0.2">
      <c r="A299" s="42"/>
      <c r="B299" s="15" t="s">
        <v>0</v>
      </c>
      <c r="C299" s="8">
        <f t="shared" ref="C299:C302" si="130">SUM(D299:H299)</f>
        <v>0</v>
      </c>
      <c r="D299" s="6"/>
      <c r="E299" s="6"/>
      <c r="F299" s="6"/>
      <c r="G299" s="6"/>
      <c r="H299" s="6"/>
      <c r="I299" s="49"/>
      <c r="J299" s="49"/>
      <c r="K299" s="49"/>
      <c r="L299" s="49"/>
      <c r="M299" s="49"/>
      <c r="N299" s="49"/>
      <c r="O299" s="49"/>
      <c r="P299" s="54"/>
      <c r="Q299" s="49"/>
      <c r="R299" s="49"/>
      <c r="S299" s="49"/>
      <c r="T299" s="51"/>
    </row>
    <row r="300" spans="1:20" s="7" customFormat="1" ht="12.75" customHeight="1" x14ac:dyDescent="0.2">
      <c r="A300" s="42"/>
      <c r="B300" s="15" t="s">
        <v>1</v>
      </c>
      <c r="C300" s="8">
        <f t="shared" si="130"/>
        <v>3715.36</v>
      </c>
      <c r="D300" s="6">
        <f>350-350</f>
        <v>0</v>
      </c>
      <c r="E300" s="6">
        <v>3715.36</v>
      </c>
      <c r="F300" s="6"/>
      <c r="G300" s="6"/>
      <c r="H300" s="6"/>
      <c r="I300" s="49"/>
      <c r="J300" s="49"/>
      <c r="K300" s="49"/>
      <c r="L300" s="49"/>
      <c r="M300" s="49"/>
      <c r="N300" s="49"/>
      <c r="O300" s="49"/>
      <c r="P300" s="54"/>
      <c r="Q300" s="49"/>
      <c r="R300" s="49"/>
      <c r="S300" s="49"/>
      <c r="T300" s="51"/>
    </row>
    <row r="301" spans="1:20" s="7" customFormat="1" ht="12.75" customHeight="1" x14ac:dyDescent="0.2">
      <c r="A301" s="42"/>
      <c r="B301" s="15" t="s">
        <v>2</v>
      </c>
      <c r="C301" s="8">
        <f t="shared" si="130"/>
        <v>0</v>
      </c>
      <c r="D301" s="6"/>
      <c r="E301" s="6"/>
      <c r="F301" s="6"/>
      <c r="G301" s="6"/>
      <c r="H301" s="6"/>
      <c r="I301" s="49"/>
      <c r="J301" s="49"/>
      <c r="K301" s="49"/>
      <c r="L301" s="49"/>
      <c r="M301" s="49"/>
      <c r="N301" s="49"/>
      <c r="O301" s="49"/>
      <c r="P301" s="54"/>
      <c r="Q301" s="49"/>
      <c r="R301" s="49"/>
      <c r="S301" s="49"/>
      <c r="T301" s="51"/>
    </row>
    <row r="302" spans="1:20" s="7" customFormat="1" ht="12.75" customHeight="1" x14ac:dyDescent="0.2">
      <c r="A302" s="42"/>
      <c r="B302" s="34" t="s">
        <v>3</v>
      </c>
      <c r="C302" s="8">
        <f t="shared" si="130"/>
        <v>0</v>
      </c>
      <c r="D302" s="35"/>
      <c r="E302" s="35"/>
      <c r="F302" s="35"/>
      <c r="G302" s="35"/>
      <c r="H302" s="35"/>
      <c r="I302" s="63"/>
      <c r="J302" s="63"/>
      <c r="K302" s="63"/>
      <c r="L302" s="63"/>
      <c r="M302" s="63"/>
      <c r="N302" s="63"/>
      <c r="O302" s="63"/>
      <c r="P302" s="64"/>
      <c r="Q302" s="63"/>
      <c r="R302" s="63"/>
      <c r="S302" s="63"/>
      <c r="T302" s="48"/>
    </row>
    <row r="303" spans="1:20" s="7" customFormat="1" ht="15.75" customHeight="1" x14ac:dyDescent="0.2">
      <c r="A303" s="83" t="s">
        <v>124</v>
      </c>
      <c r="B303" s="46" t="s">
        <v>171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s="7" customFormat="1" x14ac:dyDescent="0.2">
      <c r="A304" s="84"/>
      <c r="B304" s="33" t="s">
        <v>5</v>
      </c>
      <c r="C304" s="9">
        <f>SUM(D304:H304)</f>
        <v>5296294.0795490006</v>
      </c>
      <c r="D304" s="9">
        <f>SUM(D305:D309)</f>
        <v>1571825.9610090891</v>
      </c>
      <c r="E304" s="9">
        <f t="shared" ref="E304:F304" si="131">SUM(E305:E309)</f>
        <v>1438804.9566399106</v>
      </c>
      <c r="F304" s="9">
        <f t="shared" si="131"/>
        <v>1204918.9258000001</v>
      </c>
      <c r="G304" s="9">
        <f t="shared" ref="G304:H304" si="132">SUM(G305:G309)</f>
        <v>708342.26209999993</v>
      </c>
      <c r="H304" s="9">
        <f t="shared" si="132"/>
        <v>372401.97400000005</v>
      </c>
      <c r="I304" s="65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7"/>
    </row>
    <row r="305" spans="1:20" s="7" customFormat="1" ht="12.75" customHeight="1" x14ac:dyDescent="0.2">
      <c r="A305" s="84"/>
      <c r="B305" s="33" t="s">
        <v>0</v>
      </c>
      <c r="C305" s="9">
        <f t="shared" ref="C305:C309" si="133">SUM(D305:H305)</f>
        <v>1194660.5</v>
      </c>
      <c r="D305" s="9">
        <f>D314+D322+D330+D338+D346+D354+D362+D394+D386+D402+D411+D419+D427+D370+D378</f>
        <v>488084.3</v>
      </c>
      <c r="E305" s="9">
        <f t="shared" ref="E305:H305" si="134">E314+E322+E330+E338+E346+E354+E362+E394+E386+E402+E411+E419+E427+E370+E378</f>
        <v>85297.4</v>
      </c>
      <c r="F305" s="9">
        <f t="shared" si="134"/>
        <v>621278.80000000005</v>
      </c>
      <c r="G305" s="9">
        <f t="shared" si="134"/>
        <v>0</v>
      </c>
      <c r="H305" s="9">
        <f t="shared" si="134"/>
        <v>0</v>
      </c>
      <c r="I305" s="68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70"/>
    </row>
    <row r="306" spans="1:20" s="7" customFormat="1" ht="12.75" customHeight="1" x14ac:dyDescent="0.2">
      <c r="A306" s="84"/>
      <c r="B306" s="33" t="s">
        <v>1</v>
      </c>
      <c r="C306" s="9">
        <f t="shared" si="133"/>
        <v>3488832.8849289999</v>
      </c>
      <c r="D306" s="9">
        <f>D315+D323+D331+D339+D347+D355+D363+D395+D387+D403+D412+D420+D428+D371+D379</f>
        <v>740035.20826999994</v>
      </c>
      <c r="E306" s="9">
        <f t="shared" ref="E306:H306" si="135">E315+E323+E331+E339+E347+E355+E363+E395+E387+E403+E412+E420+E428+E371+E379</f>
        <v>1087279.830509</v>
      </c>
      <c r="F306" s="9">
        <f t="shared" si="135"/>
        <v>580773.61005000002</v>
      </c>
      <c r="G306" s="9">
        <f t="shared" si="135"/>
        <v>708342.26209999993</v>
      </c>
      <c r="H306" s="9">
        <f t="shared" si="135"/>
        <v>372401.97400000005</v>
      </c>
      <c r="I306" s="68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70"/>
    </row>
    <row r="307" spans="1:20" s="7" customFormat="1" ht="12.75" customHeight="1" x14ac:dyDescent="0.2">
      <c r="A307" s="84"/>
      <c r="B307" s="33" t="s">
        <v>2</v>
      </c>
      <c r="C307" s="9">
        <f t="shared" si="133"/>
        <v>13206.964310000001</v>
      </c>
      <c r="D307" s="9">
        <f>D316+D324+D332+D340+D348+D356+D364+D396+D388+D404+D413+D421+D429+D372+D380</f>
        <v>6121.9642690893861</v>
      </c>
      <c r="E307" s="9">
        <f t="shared" ref="E307:H307" si="136">E316+E324+E332+E340+E348+E356+E364+E396+E388+E404+E413+E421+E429+E372+E380</f>
        <v>4218.4842909106137</v>
      </c>
      <c r="F307" s="9">
        <f t="shared" si="136"/>
        <v>2866.51575</v>
      </c>
      <c r="G307" s="9">
        <f t="shared" si="136"/>
        <v>0</v>
      </c>
      <c r="H307" s="9">
        <f t="shared" si="136"/>
        <v>0</v>
      </c>
      <c r="I307" s="68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70"/>
    </row>
    <row r="308" spans="1:20" s="7" customFormat="1" ht="12.75" customHeight="1" x14ac:dyDescent="0.2">
      <c r="A308" s="84"/>
      <c r="B308" s="33" t="s">
        <v>3</v>
      </c>
      <c r="C308" s="9">
        <f t="shared" si="133"/>
        <v>0</v>
      </c>
      <c r="D308" s="9">
        <f>D317+D325+D333+D341+D349+D357+D365+D397+D389+D405+D414+D422+D430+D373+D381</f>
        <v>0</v>
      </c>
      <c r="E308" s="9">
        <f t="shared" ref="E308:H308" si="137">E317+E325+E333+E341+E349+E357+E365+E397+E389+E405+E414+E422+E430+E373+E381</f>
        <v>0</v>
      </c>
      <c r="F308" s="9">
        <f t="shared" si="137"/>
        <v>0</v>
      </c>
      <c r="G308" s="9">
        <f t="shared" si="137"/>
        <v>0</v>
      </c>
      <c r="H308" s="9">
        <f t="shared" si="137"/>
        <v>0</v>
      </c>
      <c r="I308" s="68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70"/>
    </row>
    <row r="309" spans="1:20" s="7" customFormat="1" ht="39.950000000000003" customHeight="1" x14ac:dyDescent="0.2">
      <c r="A309" s="84"/>
      <c r="B309" s="33" t="s">
        <v>350</v>
      </c>
      <c r="C309" s="9">
        <f t="shared" si="133"/>
        <v>599593.73031000001</v>
      </c>
      <c r="D309" s="9">
        <f>D406</f>
        <v>337584.48846999998</v>
      </c>
      <c r="E309" s="9">
        <f t="shared" ref="E309:H309" si="138">E406</f>
        <v>262009.24184</v>
      </c>
      <c r="F309" s="9">
        <f t="shared" si="138"/>
        <v>0</v>
      </c>
      <c r="G309" s="9">
        <f t="shared" si="138"/>
        <v>0</v>
      </c>
      <c r="H309" s="9">
        <f t="shared" si="138"/>
        <v>0</v>
      </c>
      <c r="I309" s="68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70"/>
    </row>
    <row r="310" spans="1:20" x14ac:dyDescent="0.2">
      <c r="A310" s="41" t="s">
        <v>524</v>
      </c>
      <c r="B310" s="44" t="s">
        <v>45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5"/>
    </row>
    <row r="311" spans="1:20" s="7" customFormat="1" x14ac:dyDescent="0.2">
      <c r="A311" s="42" t="s">
        <v>108</v>
      </c>
      <c r="B311" s="46" t="s">
        <v>173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1:20" s="7" customFormat="1" ht="50.1" customHeight="1" x14ac:dyDescent="0.2">
      <c r="A312" s="42"/>
      <c r="B312" s="60" t="s">
        <v>200</v>
      </c>
      <c r="C312" s="61"/>
      <c r="D312" s="61"/>
      <c r="E312" s="61"/>
      <c r="F312" s="61"/>
      <c r="G312" s="61"/>
      <c r="H312" s="62"/>
      <c r="I312" s="48" t="s">
        <v>175</v>
      </c>
      <c r="J312" s="48"/>
      <c r="K312" s="48" t="s">
        <v>42</v>
      </c>
      <c r="L312" s="48" t="s">
        <v>176</v>
      </c>
      <c r="M312" s="48" t="s">
        <v>111</v>
      </c>
      <c r="N312" s="48" t="s">
        <v>45</v>
      </c>
      <c r="O312" s="48" t="s">
        <v>111</v>
      </c>
      <c r="P312" s="53" t="s">
        <v>177</v>
      </c>
      <c r="Q312" s="48" t="s">
        <v>30</v>
      </c>
      <c r="R312" s="48" t="s">
        <v>8</v>
      </c>
      <c r="S312" s="48" t="s">
        <v>32</v>
      </c>
      <c r="T312" s="51" t="s">
        <v>379</v>
      </c>
    </row>
    <row r="313" spans="1:20" s="7" customFormat="1" ht="12.75" customHeight="1" x14ac:dyDescent="0.2">
      <c r="A313" s="42"/>
      <c r="B313" s="15" t="s">
        <v>5</v>
      </c>
      <c r="C313" s="8">
        <f>SUM(D313:H313)</f>
        <v>190000</v>
      </c>
      <c r="D313" s="6">
        <f t="shared" ref="D313" si="139">SUM(D314:D317)</f>
        <v>190000</v>
      </c>
      <c r="E313" s="6">
        <f t="shared" ref="E313:G313" si="140">SUM(E314:E317)</f>
        <v>0</v>
      </c>
      <c r="F313" s="6">
        <f t="shared" si="140"/>
        <v>0</v>
      </c>
      <c r="G313" s="6">
        <f t="shared" si="140"/>
        <v>0</v>
      </c>
      <c r="H313" s="6">
        <f t="shared" ref="H313" si="141">SUM(H314:H317)</f>
        <v>0</v>
      </c>
      <c r="I313" s="49"/>
      <c r="J313" s="49"/>
      <c r="K313" s="49"/>
      <c r="L313" s="49"/>
      <c r="M313" s="49"/>
      <c r="N313" s="49"/>
      <c r="O313" s="49"/>
      <c r="P313" s="54"/>
      <c r="Q313" s="49"/>
      <c r="R313" s="49"/>
      <c r="S313" s="49"/>
      <c r="T313" s="51"/>
    </row>
    <row r="314" spans="1:20" s="7" customFormat="1" ht="12.75" customHeight="1" x14ac:dyDescent="0.2">
      <c r="A314" s="42"/>
      <c r="B314" s="15" t="s">
        <v>0</v>
      </c>
      <c r="C314" s="8">
        <f t="shared" ref="C314:C317" si="142">SUM(D314:H314)</f>
        <v>150000</v>
      </c>
      <c r="D314" s="6">
        <v>150000</v>
      </c>
      <c r="E314" s="6"/>
      <c r="F314" s="6"/>
      <c r="G314" s="6"/>
      <c r="H314" s="6"/>
      <c r="I314" s="49"/>
      <c r="J314" s="49"/>
      <c r="K314" s="49"/>
      <c r="L314" s="49"/>
      <c r="M314" s="49"/>
      <c r="N314" s="49"/>
      <c r="O314" s="49"/>
      <c r="P314" s="54"/>
      <c r="Q314" s="49"/>
      <c r="R314" s="49"/>
      <c r="S314" s="49"/>
      <c r="T314" s="51"/>
    </row>
    <row r="315" spans="1:20" s="7" customFormat="1" ht="12.75" customHeight="1" x14ac:dyDescent="0.2">
      <c r="A315" s="42"/>
      <c r="B315" s="15" t="s">
        <v>1</v>
      </c>
      <c r="C315" s="8">
        <f t="shared" si="142"/>
        <v>40000</v>
      </c>
      <c r="D315" s="6">
        <v>40000</v>
      </c>
      <c r="E315" s="6"/>
      <c r="F315" s="6"/>
      <c r="G315" s="6"/>
      <c r="H315" s="6"/>
      <c r="I315" s="49"/>
      <c r="J315" s="49"/>
      <c r="K315" s="49"/>
      <c r="L315" s="49"/>
      <c r="M315" s="49"/>
      <c r="N315" s="49"/>
      <c r="O315" s="49"/>
      <c r="P315" s="54"/>
      <c r="Q315" s="49"/>
      <c r="R315" s="49"/>
      <c r="S315" s="49"/>
      <c r="T315" s="51"/>
    </row>
    <row r="316" spans="1:20" s="7" customFormat="1" ht="12.75" customHeight="1" x14ac:dyDescent="0.2">
      <c r="A316" s="42"/>
      <c r="B316" s="15" t="s">
        <v>2</v>
      </c>
      <c r="C316" s="8">
        <f t="shared" si="142"/>
        <v>0</v>
      </c>
      <c r="D316" s="6"/>
      <c r="E316" s="6"/>
      <c r="F316" s="6"/>
      <c r="G316" s="6"/>
      <c r="H316" s="6"/>
      <c r="I316" s="49"/>
      <c r="J316" s="49"/>
      <c r="K316" s="49"/>
      <c r="L316" s="49"/>
      <c r="M316" s="49"/>
      <c r="N316" s="49"/>
      <c r="O316" s="49"/>
      <c r="P316" s="54"/>
      <c r="Q316" s="49"/>
      <c r="R316" s="49"/>
      <c r="S316" s="49"/>
      <c r="T316" s="51"/>
    </row>
    <row r="317" spans="1:20" s="7" customFormat="1" ht="12.75" customHeight="1" x14ac:dyDescent="0.2">
      <c r="A317" s="43"/>
      <c r="B317" s="15" t="s">
        <v>3</v>
      </c>
      <c r="C317" s="8">
        <f t="shared" si="142"/>
        <v>0</v>
      </c>
      <c r="D317" s="6"/>
      <c r="E317" s="6"/>
      <c r="F317" s="6"/>
      <c r="G317" s="6"/>
      <c r="H317" s="6"/>
      <c r="I317" s="63"/>
      <c r="J317" s="63"/>
      <c r="K317" s="63"/>
      <c r="L317" s="63"/>
      <c r="M317" s="63"/>
      <c r="N317" s="63"/>
      <c r="O317" s="63"/>
      <c r="P317" s="64"/>
      <c r="Q317" s="63"/>
      <c r="R317" s="63"/>
      <c r="S317" s="63"/>
      <c r="T317" s="51"/>
    </row>
    <row r="318" spans="1:20" x14ac:dyDescent="0.2">
      <c r="A318" s="41" t="s">
        <v>525</v>
      </c>
      <c r="B318" s="44" t="s">
        <v>45</v>
      </c>
      <c r="C318" s="44" t="s">
        <v>45</v>
      </c>
      <c r="D318" s="44"/>
      <c r="E318" s="44"/>
      <c r="F318" s="44"/>
      <c r="G318" s="44" t="s">
        <v>45</v>
      </c>
      <c r="H318" s="44"/>
      <c r="I318" s="44" t="s">
        <v>45</v>
      </c>
      <c r="J318" s="44" t="s">
        <v>45</v>
      </c>
      <c r="K318" s="44" t="s">
        <v>45</v>
      </c>
      <c r="L318" s="44" t="s">
        <v>45</v>
      </c>
      <c r="M318" s="44" t="s">
        <v>45</v>
      </c>
      <c r="N318" s="44" t="s">
        <v>45</v>
      </c>
      <c r="O318" s="44" t="s">
        <v>45</v>
      </c>
      <c r="P318" s="44" t="s">
        <v>45</v>
      </c>
      <c r="Q318" s="44" t="s">
        <v>45</v>
      </c>
      <c r="R318" s="44" t="s">
        <v>45</v>
      </c>
      <c r="S318" s="44" t="s">
        <v>45</v>
      </c>
      <c r="T318" s="45" t="s">
        <v>45</v>
      </c>
    </row>
    <row r="319" spans="1:20" s="7" customFormat="1" x14ac:dyDescent="0.2">
      <c r="A319" s="42" t="s">
        <v>108</v>
      </c>
      <c r="B319" s="46" t="s">
        <v>173</v>
      </c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s="7" customFormat="1" ht="50.1" customHeight="1" x14ac:dyDescent="0.2">
      <c r="A320" s="42"/>
      <c r="B320" s="60" t="s">
        <v>201</v>
      </c>
      <c r="C320" s="61"/>
      <c r="D320" s="61"/>
      <c r="E320" s="61"/>
      <c r="F320" s="61"/>
      <c r="G320" s="61"/>
      <c r="H320" s="62"/>
      <c r="I320" s="48" t="s">
        <v>395</v>
      </c>
      <c r="J320" s="48"/>
      <c r="K320" s="48" t="s">
        <v>42</v>
      </c>
      <c r="L320" s="48" t="s">
        <v>176</v>
      </c>
      <c r="M320" s="48" t="s">
        <v>111</v>
      </c>
      <c r="N320" s="48" t="s">
        <v>45</v>
      </c>
      <c r="O320" s="48" t="s">
        <v>111</v>
      </c>
      <c r="P320" s="53" t="s">
        <v>178</v>
      </c>
      <c r="Q320" s="48" t="s">
        <v>30</v>
      </c>
      <c r="R320" s="48" t="s">
        <v>8</v>
      </c>
      <c r="S320" s="48" t="s">
        <v>32</v>
      </c>
      <c r="T320" s="51" t="s">
        <v>380</v>
      </c>
    </row>
    <row r="321" spans="1:20" s="7" customFormat="1" ht="12.75" customHeight="1" x14ac:dyDescent="0.2">
      <c r="A321" s="42"/>
      <c r="B321" s="15" t="s">
        <v>5</v>
      </c>
      <c r="C321" s="8">
        <f>SUM(D321:H321)</f>
        <v>190000</v>
      </c>
      <c r="D321" s="6">
        <f t="shared" ref="D321" si="143">SUM(D322:D325)</f>
        <v>190000</v>
      </c>
      <c r="E321" s="6">
        <f t="shared" ref="E321:G321" si="144">SUM(E322:E325)</f>
        <v>0</v>
      </c>
      <c r="F321" s="6">
        <f t="shared" si="144"/>
        <v>0</v>
      </c>
      <c r="G321" s="6">
        <f t="shared" si="144"/>
        <v>0</v>
      </c>
      <c r="H321" s="6">
        <f t="shared" ref="H321" si="145">SUM(H322:H325)</f>
        <v>0</v>
      </c>
      <c r="I321" s="49"/>
      <c r="J321" s="49"/>
      <c r="K321" s="49"/>
      <c r="L321" s="49"/>
      <c r="M321" s="49"/>
      <c r="N321" s="49"/>
      <c r="O321" s="49"/>
      <c r="P321" s="54"/>
      <c r="Q321" s="49"/>
      <c r="R321" s="49"/>
      <c r="S321" s="49"/>
      <c r="T321" s="51"/>
    </row>
    <row r="322" spans="1:20" s="7" customFormat="1" ht="12.75" customHeight="1" x14ac:dyDescent="0.2">
      <c r="A322" s="42"/>
      <c r="B322" s="15" t="s">
        <v>0</v>
      </c>
      <c r="C322" s="8">
        <f t="shared" ref="C322:C325" si="146">SUM(D322:H322)</f>
        <v>150000</v>
      </c>
      <c r="D322" s="6">
        <v>150000</v>
      </c>
      <c r="E322" s="6"/>
      <c r="F322" s="6"/>
      <c r="G322" s="6"/>
      <c r="H322" s="6"/>
      <c r="I322" s="49"/>
      <c r="J322" s="49"/>
      <c r="K322" s="49"/>
      <c r="L322" s="49"/>
      <c r="M322" s="49"/>
      <c r="N322" s="49"/>
      <c r="O322" s="49"/>
      <c r="P322" s="54"/>
      <c r="Q322" s="49"/>
      <c r="R322" s="49"/>
      <c r="S322" s="49"/>
      <c r="T322" s="51"/>
    </row>
    <row r="323" spans="1:20" s="7" customFormat="1" ht="12.75" customHeight="1" x14ac:dyDescent="0.2">
      <c r="A323" s="42"/>
      <c r="B323" s="15" t="s">
        <v>1</v>
      </c>
      <c r="C323" s="8">
        <f t="shared" si="146"/>
        <v>40000</v>
      </c>
      <c r="D323" s="6">
        <v>40000</v>
      </c>
      <c r="E323" s="6"/>
      <c r="F323" s="6"/>
      <c r="G323" s="6"/>
      <c r="H323" s="6"/>
      <c r="I323" s="49"/>
      <c r="J323" s="49"/>
      <c r="K323" s="49"/>
      <c r="L323" s="49"/>
      <c r="M323" s="49"/>
      <c r="N323" s="49"/>
      <c r="O323" s="49"/>
      <c r="P323" s="54"/>
      <c r="Q323" s="49"/>
      <c r="R323" s="49"/>
      <c r="S323" s="49"/>
      <c r="T323" s="51"/>
    </row>
    <row r="324" spans="1:20" s="7" customFormat="1" ht="12.75" customHeight="1" x14ac:dyDescent="0.2">
      <c r="A324" s="42"/>
      <c r="B324" s="15" t="s">
        <v>2</v>
      </c>
      <c r="C324" s="8">
        <f t="shared" si="146"/>
        <v>0</v>
      </c>
      <c r="D324" s="6"/>
      <c r="E324" s="6"/>
      <c r="F324" s="6"/>
      <c r="G324" s="6"/>
      <c r="H324" s="6"/>
      <c r="I324" s="49"/>
      <c r="J324" s="49"/>
      <c r="K324" s="49"/>
      <c r="L324" s="49"/>
      <c r="M324" s="49"/>
      <c r="N324" s="49"/>
      <c r="O324" s="49"/>
      <c r="P324" s="54"/>
      <c r="Q324" s="49"/>
      <c r="R324" s="49"/>
      <c r="S324" s="49"/>
      <c r="T324" s="51"/>
    </row>
    <row r="325" spans="1:20" s="7" customFormat="1" ht="12.75" customHeight="1" x14ac:dyDescent="0.2">
      <c r="A325" s="43"/>
      <c r="B325" s="15" t="s">
        <v>3</v>
      </c>
      <c r="C325" s="8">
        <f t="shared" si="146"/>
        <v>0</v>
      </c>
      <c r="D325" s="6"/>
      <c r="E325" s="6"/>
      <c r="F325" s="6"/>
      <c r="G325" s="6"/>
      <c r="H325" s="6"/>
      <c r="I325" s="63"/>
      <c r="J325" s="63"/>
      <c r="K325" s="63"/>
      <c r="L325" s="63"/>
      <c r="M325" s="63"/>
      <c r="N325" s="63"/>
      <c r="O325" s="63"/>
      <c r="P325" s="64"/>
      <c r="Q325" s="63"/>
      <c r="R325" s="63"/>
      <c r="S325" s="63"/>
      <c r="T325" s="51"/>
    </row>
    <row r="326" spans="1:20" s="7" customFormat="1" x14ac:dyDescent="0.2">
      <c r="A326" s="41" t="s">
        <v>526</v>
      </c>
      <c r="B326" s="44" t="s">
        <v>69</v>
      </c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5"/>
    </row>
    <row r="327" spans="1:20" s="7" customFormat="1" x14ac:dyDescent="0.2">
      <c r="A327" s="42" t="s">
        <v>108</v>
      </c>
      <c r="B327" s="46" t="s">
        <v>179</v>
      </c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1:20" s="7" customFormat="1" ht="50.1" customHeight="1" x14ac:dyDescent="0.2">
      <c r="A328" s="42"/>
      <c r="B328" s="60" t="s">
        <v>180</v>
      </c>
      <c r="C328" s="61"/>
      <c r="D328" s="61"/>
      <c r="E328" s="61"/>
      <c r="F328" s="61"/>
      <c r="G328" s="61"/>
      <c r="H328" s="62"/>
      <c r="I328" s="48" t="s">
        <v>22</v>
      </c>
      <c r="J328" s="48"/>
      <c r="K328" s="48" t="s">
        <v>105</v>
      </c>
      <c r="L328" s="48"/>
      <c r="M328" s="48" t="s">
        <v>69</v>
      </c>
      <c r="N328" s="48" t="s">
        <v>69</v>
      </c>
      <c r="O328" s="48" t="s">
        <v>69</v>
      </c>
      <c r="P328" s="53"/>
      <c r="Q328" s="48"/>
      <c r="R328" s="48"/>
      <c r="S328" s="48" t="s">
        <v>137</v>
      </c>
      <c r="T328" s="51"/>
    </row>
    <row r="329" spans="1:20" s="7" customFormat="1" ht="12.75" customHeight="1" x14ac:dyDescent="0.2">
      <c r="A329" s="42"/>
      <c r="B329" s="15" t="s">
        <v>5</v>
      </c>
      <c r="C329" s="8">
        <f>SUM(D329:H329)</f>
        <v>762275.62140000006</v>
      </c>
      <c r="D329" s="6">
        <f t="shared" ref="D329" si="147">SUM(D330:D333)</f>
        <v>53719.9614</v>
      </c>
      <c r="E329" s="6">
        <f t="shared" ref="E329:G329" si="148">SUM(E330:E333)</f>
        <v>0</v>
      </c>
      <c r="F329" s="6">
        <f t="shared" si="148"/>
        <v>0</v>
      </c>
      <c r="G329" s="6">
        <f t="shared" si="148"/>
        <v>354277.83</v>
      </c>
      <c r="H329" s="6">
        <f t="shared" ref="H329" si="149">SUM(H330:H333)</f>
        <v>354277.83</v>
      </c>
      <c r="I329" s="49"/>
      <c r="J329" s="49"/>
      <c r="K329" s="49"/>
      <c r="L329" s="49"/>
      <c r="M329" s="49"/>
      <c r="N329" s="49"/>
      <c r="O329" s="49"/>
      <c r="P329" s="54"/>
      <c r="Q329" s="49"/>
      <c r="R329" s="49"/>
      <c r="S329" s="49"/>
      <c r="T329" s="51"/>
    </row>
    <row r="330" spans="1:20" s="7" customFormat="1" ht="12.75" customHeight="1" x14ac:dyDescent="0.2">
      <c r="A330" s="42"/>
      <c r="B330" s="15" t="s">
        <v>0</v>
      </c>
      <c r="C330" s="8">
        <f t="shared" ref="C330:C333" si="150">SUM(D330:H330)</f>
        <v>0</v>
      </c>
      <c r="D330" s="6"/>
      <c r="E330" s="6"/>
      <c r="F330" s="6"/>
      <c r="G330" s="6"/>
      <c r="H330" s="6"/>
      <c r="I330" s="49"/>
      <c r="J330" s="49"/>
      <c r="K330" s="49"/>
      <c r="L330" s="49"/>
      <c r="M330" s="49"/>
      <c r="N330" s="49"/>
      <c r="O330" s="49"/>
      <c r="P330" s="54"/>
      <c r="Q330" s="49"/>
      <c r="R330" s="49"/>
      <c r="S330" s="49"/>
      <c r="T330" s="51"/>
    </row>
    <row r="331" spans="1:20" s="7" customFormat="1" ht="12.75" customHeight="1" x14ac:dyDescent="0.2">
      <c r="A331" s="42"/>
      <c r="B331" s="15" t="s">
        <v>1</v>
      </c>
      <c r="C331" s="8">
        <f t="shared" si="150"/>
        <v>762275.62140000006</v>
      </c>
      <c r="D331" s="6">
        <v>53719.9614</v>
      </c>
      <c r="E331" s="6">
        <v>0</v>
      </c>
      <c r="F331" s="6">
        <v>0</v>
      </c>
      <c r="G331" s="6">
        <v>354277.83</v>
      </c>
      <c r="H331" s="6">
        <v>354277.83</v>
      </c>
      <c r="I331" s="49"/>
      <c r="J331" s="49"/>
      <c r="K331" s="49"/>
      <c r="L331" s="49"/>
      <c r="M331" s="49"/>
      <c r="N331" s="49"/>
      <c r="O331" s="49"/>
      <c r="P331" s="54"/>
      <c r="Q331" s="49"/>
      <c r="R331" s="49"/>
      <c r="S331" s="49"/>
      <c r="T331" s="51"/>
    </row>
    <row r="332" spans="1:20" ht="12.75" customHeight="1" x14ac:dyDescent="0.2">
      <c r="A332" s="42"/>
      <c r="B332" s="15" t="s">
        <v>2</v>
      </c>
      <c r="C332" s="8">
        <f t="shared" si="150"/>
        <v>0</v>
      </c>
      <c r="D332" s="6"/>
      <c r="E332" s="6"/>
      <c r="F332" s="6"/>
      <c r="G332" s="6"/>
      <c r="H332" s="6"/>
      <c r="I332" s="49"/>
      <c r="J332" s="49"/>
      <c r="K332" s="49"/>
      <c r="L332" s="49"/>
      <c r="M332" s="49"/>
      <c r="N332" s="49"/>
      <c r="O332" s="49"/>
      <c r="P332" s="54"/>
      <c r="Q332" s="49"/>
      <c r="R332" s="49"/>
      <c r="S332" s="49"/>
      <c r="T332" s="51"/>
    </row>
    <row r="333" spans="1:20" s="7" customFormat="1" ht="12.75" customHeight="1" x14ac:dyDescent="0.2">
      <c r="A333" s="43"/>
      <c r="B333" s="15" t="s">
        <v>3</v>
      </c>
      <c r="C333" s="8">
        <f t="shared" si="150"/>
        <v>0</v>
      </c>
      <c r="D333" s="6"/>
      <c r="E333" s="6"/>
      <c r="F333" s="6"/>
      <c r="G333" s="6"/>
      <c r="H333" s="6"/>
      <c r="I333" s="63"/>
      <c r="J333" s="63"/>
      <c r="K333" s="63"/>
      <c r="L333" s="63"/>
      <c r="M333" s="63"/>
      <c r="N333" s="63"/>
      <c r="O333" s="63"/>
      <c r="P333" s="64"/>
      <c r="Q333" s="63"/>
      <c r="R333" s="63"/>
      <c r="S333" s="63"/>
      <c r="T333" s="51"/>
    </row>
    <row r="334" spans="1:20" s="7" customFormat="1" x14ac:dyDescent="0.2">
      <c r="A334" s="41" t="s">
        <v>527</v>
      </c>
      <c r="B334" s="44" t="s">
        <v>69</v>
      </c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5"/>
    </row>
    <row r="335" spans="1:20" s="7" customFormat="1" x14ac:dyDescent="0.2">
      <c r="A335" s="42" t="s">
        <v>108</v>
      </c>
      <c r="B335" s="46" t="s">
        <v>179</v>
      </c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1:20" s="7" customFormat="1" ht="50.1" customHeight="1" x14ac:dyDescent="0.2">
      <c r="A336" s="42"/>
      <c r="B336" s="60" t="s">
        <v>218</v>
      </c>
      <c r="C336" s="61"/>
      <c r="D336" s="61"/>
      <c r="E336" s="61"/>
      <c r="F336" s="61"/>
      <c r="G336" s="61"/>
      <c r="H336" s="62"/>
      <c r="I336" s="48" t="s">
        <v>13</v>
      </c>
      <c r="J336" s="48"/>
      <c r="K336" s="48" t="s">
        <v>105</v>
      </c>
      <c r="L336" s="48"/>
      <c r="M336" s="48" t="s">
        <v>69</v>
      </c>
      <c r="N336" s="48" t="s">
        <v>69</v>
      </c>
      <c r="O336" s="48" t="s">
        <v>69</v>
      </c>
      <c r="P336" s="53"/>
      <c r="Q336" s="48"/>
      <c r="R336" s="48"/>
      <c r="S336" s="48" t="s">
        <v>137</v>
      </c>
      <c r="T336" s="51"/>
    </row>
    <row r="337" spans="1:20" s="7" customFormat="1" ht="12.75" customHeight="1" x14ac:dyDescent="0.2">
      <c r="A337" s="42"/>
      <c r="B337" s="15" t="s">
        <v>5</v>
      </c>
      <c r="C337" s="8">
        <f>SUM(D337:H337)</f>
        <v>118353.10399999999</v>
      </c>
      <c r="D337" s="6">
        <f t="shared" ref="D337" si="151">SUM(D338:D341)</f>
        <v>78112.23</v>
      </c>
      <c r="E337" s="6">
        <f t="shared" ref="E337:G337" si="152">SUM(E338:E341)</f>
        <v>0</v>
      </c>
      <c r="F337" s="6">
        <f t="shared" si="152"/>
        <v>0</v>
      </c>
      <c r="G337" s="6">
        <f t="shared" si="152"/>
        <v>22116.73</v>
      </c>
      <c r="H337" s="6">
        <f t="shared" ref="H337" si="153">SUM(H338:H341)</f>
        <v>18124.144</v>
      </c>
      <c r="I337" s="49"/>
      <c r="J337" s="49"/>
      <c r="K337" s="49"/>
      <c r="L337" s="49"/>
      <c r="M337" s="49"/>
      <c r="N337" s="49"/>
      <c r="O337" s="49"/>
      <c r="P337" s="54"/>
      <c r="Q337" s="49"/>
      <c r="R337" s="49"/>
      <c r="S337" s="49"/>
      <c r="T337" s="51"/>
    </row>
    <row r="338" spans="1:20" s="7" customFormat="1" ht="12.75" customHeight="1" x14ac:dyDescent="0.2">
      <c r="A338" s="42"/>
      <c r="B338" s="15" t="s">
        <v>0</v>
      </c>
      <c r="C338" s="8">
        <f t="shared" ref="C338:C341" si="154">SUM(D338:H338)</f>
        <v>0</v>
      </c>
      <c r="D338" s="6"/>
      <c r="E338" s="6"/>
      <c r="F338" s="6"/>
      <c r="G338" s="6"/>
      <c r="H338" s="6"/>
      <c r="I338" s="49"/>
      <c r="J338" s="49"/>
      <c r="K338" s="49"/>
      <c r="L338" s="49"/>
      <c r="M338" s="49"/>
      <c r="N338" s="49"/>
      <c r="O338" s="49"/>
      <c r="P338" s="54"/>
      <c r="Q338" s="49"/>
      <c r="R338" s="49"/>
      <c r="S338" s="49"/>
      <c r="T338" s="51"/>
    </row>
    <row r="339" spans="1:20" s="7" customFormat="1" ht="12.75" customHeight="1" x14ac:dyDescent="0.2">
      <c r="A339" s="42"/>
      <c r="B339" s="15" t="s">
        <v>1</v>
      </c>
      <c r="C339" s="8">
        <f t="shared" si="154"/>
        <v>118353.10399999999</v>
      </c>
      <c r="D339" s="6">
        <v>78112.23</v>
      </c>
      <c r="E339" s="6">
        <v>0</v>
      </c>
      <c r="F339" s="6">
        <v>0</v>
      </c>
      <c r="G339" s="6">
        <v>22116.73</v>
      </c>
      <c r="H339" s="6">
        <v>18124.144</v>
      </c>
      <c r="I339" s="49"/>
      <c r="J339" s="49"/>
      <c r="K339" s="49"/>
      <c r="L339" s="49"/>
      <c r="M339" s="49"/>
      <c r="N339" s="49"/>
      <c r="O339" s="49"/>
      <c r="P339" s="54"/>
      <c r="Q339" s="49"/>
      <c r="R339" s="49"/>
      <c r="S339" s="49"/>
      <c r="T339" s="51"/>
    </row>
    <row r="340" spans="1:20" ht="12.75" customHeight="1" x14ac:dyDescent="0.2">
      <c r="A340" s="42"/>
      <c r="B340" s="15" t="s">
        <v>2</v>
      </c>
      <c r="C340" s="8">
        <f t="shared" si="154"/>
        <v>0</v>
      </c>
      <c r="D340" s="6"/>
      <c r="E340" s="6"/>
      <c r="F340" s="6"/>
      <c r="G340" s="6"/>
      <c r="H340" s="6"/>
      <c r="I340" s="49"/>
      <c r="J340" s="49"/>
      <c r="K340" s="49"/>
      <c r="L340" s="49"/>
      <c r="M340" s="49"/>
      <c r="N340" s="49"/>
      <c r="O340" s="49"/>
      <c r="P340" s="54"/>
      <c r="Q340" s="49"/>
      <c r="R340" s="49"/>
      <c r="S340" s="49"/>
      <c r="T340" s="51"/>
    </row>
    <row r="341" spans="1:20" s="7" customFormat="1" ht="12.75" customHeight="1" x14ac:dyDescent="0.2">
      <c r="A341" s="43"/>
      <c r="B341" s="15" t="s">
        <v>3</v>
      </c>
      <c r="C341" s="8">
        <f t="shared" si="154"/>
        <v>0</v>
      </c>
      <c r="D341" s="6"/>
      <c r="E341" s="6"/>
      <c r="F341" s="6"/>
      <c r="G341" s="6"/>
      <c r="H341" s="6"/>
      <c r="I341" s="63"/>
      <c r="J341" s="63"/>
      <c r="K341" s="63"/>
      <c r="L341" s="63"/>
      <c r="M341" s="63"/>
      <c r="N341" s="63"/>
      <c r="O341" s="63"/>
      <c r="P341" s="64"/>
      <c r="Q341" s="63"/>
      <c r="R341" s="63"/>
      <c r="S341" s="63"/>
      <c r="T341" s="51"/>
    </row>
    <row r="342" spans="1:20" s="7" customFormat="1" x14ac:dyDescent="0.2">
      <c r="A342" s="41" t="s">
        <v>528</v>
      </c>
      <c r="B342" s="82" t="s">
        <v>45</v>
      </c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</row>
    <row r="343" spans="1:20" s="7" customFormat="1" x14ac:dyDescent="0.2">
      <c r="A343" s="42" t="s">
        <v>108</v>
      </c>
      <c r="B343" s="46" t="s">
        <v>173</v>
      </c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1:20" s="7" customFormat="1" ht="50.1" customHeight="1" x14ac:dyDescent="0.2">
      <c r="A344" s="42"/>
      <c r="B344" s="47" t="s">
        <v>219</v>
      </c>
      <c r="C344" s="44"/>
      <c r="D344" s="44"/>
      <c r="E344" s="44"/>
      <c r="F344" s="44"/>
      <c r="G344" s="44"/>
      <c r="H344" s="45"/>
      <c r="I344" s="48" t="s">
        <v>24</v>
      </c>
      <c r="J344" s="48"/>
      <c r="K344" s="48" t="s">
        <v>42</v>
      </c>
      <c r="L344" s="48"/>
      <c r="M344" s="48" t="s">
        <v>111</v>
      </c>
      <c r="N344" s="48" t="s">
        <v>45</v>
      </c>
      <c r="O344" s="48" t="s">
        <v>111</v>
      </c>
      <c r="P344" s="53"/>
      <c r="Q344" s="48" t="s">
        <v>30</v>
      </c>
      <c r="R344" s="48" t="s">
        <v>41</v>
      </c>
      <c r="S344" s="48" t="s">
        <v>32</v>
      </c>
      <c r="T344" s="51" t="s">
        <v>381</v>
      </c>
    </row>
    <row r="345" spans="1:20" s="7" customFormat="1" ht="12.75" customHeight="1" x14ac:dyDescent="0.2">
      <c r="A345" s="42"/>
      <c r="B345" s="15" t="s">
        <v>5</v>
      </c>
      <c r="C345" s="8">
        <f>SUM(D345:H345)</f>
        <v>1540040.4706999999</v>
      </c>
      <c r="D345" s="6">
        <f t="shared" ref="D345" si="155">SUM(D346:D349)</f>
        <v>108263.1416</v>
      </c>
      <c r="E345" s="6">
        <f t="shared" ref="E345" si="156">SUM(E346:E349)</f>
        <v>382051.36</v>
      </c>
      <c r="F345" s="6">
        <f t="shared" ref="F345" si="157">SUM(F346:F349)</f>
        <v>717778.26699999999</v>
      </c>
      <c r="G345" s="6">
        <f t="shared" ref="G345" si="158">SUM(G346:G349)</f>
        <v>331947.70209999999</v>
      </c>
      <c r="H345" s="6">
        <f t="shared" ref="H345" si="159">SUM(H346:H349)</f>
        <v>0</v>
      </c>
      <c r="I345" s="49"/>
      <c r="J345" s="49"/>
      <c r="K345" s="49"/>
      <c r="L345" s="49"/>
      <c r="M345" s="49"/>
      <c r="N345" s="49"/>
      <c r="O345" s="49"/>
      <c r="P345" s="54"/>
      <c r="Q345" s="49"/>
      <c r="R345" s="49"/>
      <c r="S345" s="49"/>
      <c r="T345" s="51"/>
    </row>
    <row r="346" spans="1:20" s="7" customFormat="1" ht="12.75" customHeight="1" x14ac:dyDescent="0.2">
      <c r="A346" s="42"/>
      <c r="B346" s="15" t="s">
        <v>0</v>
      </c>
      <c r="C346" s="8">
        <f t="shared" ref="C346:C349" si="160">SUM(D346:H346)</f>
        <v>606087.11600000004</v>
      </c>
      <c r="D346" s="6">
        <v>100000</v>
      </c>
      <c r="E346" s="6">
        <v>85297.4</v>
      </c>
      <c r="F346" s="6">
        <v>420789.71600000001</v>
      </c>
      <c r="G346" s="6"/>
      <c r="H346" s="6"/>
      <c r="I346" s="49"/>
      <c r="J346" s="49"/>
      <c r="K346" s="49"/>
      <c r="L346" s="49"/>
      <c r="M346" s="49"/>
      <c r="N346" s="49"/>
      <c r="O346" s="49"/>
      <c r="P346" s="54"/>
      <c r="Q346" s="49"/>
      <c r="R346" s="49"/>
      <c r="S346" s="49"/>
      <c r="T346" s="51"/>
    </row>
    <row r="347" spans="1:20" s="7" customFormat="1" ht="12.75" customHeight="1" x14ac:dyDescent="0.2">
      <c r="A347" s="42"/>
      <c r="B347" s="15" t="s">
        <v>1</v>
      </c>
      <c r="C347" s="8">
        <f t="shared" si="160"/>
        <v>933953.35470000003</v>
      </c>
      <c r="D347" s="6">
        <f>38263.1416-30000</f>
        <v>8263.1416000000027</v>
      </c>
      <c r="E347" s="6">
        <v>296753.96000000002</v>
      </c>
      <c r="F347" s="6">
        <v>296988.55099999998</v>
      </c>
      <c r="G347" s="6">
        <v>331947.70209999999</v>
      </c>
      <c r="H347" s="6"/>
      <c r="I347" s="49"/>
      <c r="J347" s="49"/>
      <c r="K347" s="49"/>
      <c r="L347" s="49"/>
      <c r="M347" s="49"/>
      <c r="N347" s="49"/>
      <c r="O347" s="49"/>
      <c r="P347" s="54"/>
      <c r="Q347" s="49"/>
      <c r="R347" s="49"/>
      <c r="S347" s="49"/>
      <c r="T347" s="51"/>
    </row>
    <row r="348" spans="1:20" s="7" customFormat="1" ht="12.75" customHeight="1" x14ac:dyDescent="0.2">
      <c r="A348" s="42"/>
      <c r="B348" s="15" t="s">
        <v>2</v>
      </c>
      <c r="C348" s="8">
        <f t="shared" si="160"/>
        <v>0</v>
      </c>
      <c r="D348" s="6"/>
      <c r="E348" s="6"/>
      <c r="F348" s="6"/>
      <c r="G348" s="6"/>
      <c r="H348" s="6"/>
      <c r="I348" s="49"/>
      <c r="J348" s="49"/>
      <c r="K348" s="49"/>
      <c r="L348" s="49"/>
      <c r="M348" s="49"/>
      <c r="N348" s="49"/>
      <c r="O348" s="49"/>
      <c r="P348" s="54"/>
      <c r="Q348" s="49"/>
      <c r="R348" s="49"/>
      <c r="S348" s="49"/>
      <c r="T348" s="51"/>
    </row>
    <row r="349" spans="1:20" s="7" customFormat="1" ht="12.75" customHeight="1" x14ac:dyDescent="0.2">
      <c r="A349" s="43"/>
      <c r="B349" s="15" t="s">
        <v>3</v>
      </c>
      <c r="C349" s="8">
        <f t="shared" si="160"/>
        <v>0</v>
      </c>
      <c r="D349" s="6"/>
      <c r="E349" s="6"/>
      <c r="F349" s="6"/>
      <c r="G349" s="6"/>
      <c r="H349" s="6"/>
      <c r="I349" s="63"/>
      <c r="J349" s="63"/>
      <c r="K349" s="63"/>
      <c r="L349" s="63"/>
      <c r="M349" s="63"/>
      <c r="N349" s="63"/>
      <c r="O349" s="63"/>
      <c r="P349" s="64"/>
      <c r="Q349" s="63"/>
      <c r="R349" s="63"/>
      <c r="S349" s="63"/>
      <c r="T349" s="51"/>
    </row>
    <row r="350" spans="1:20" s="7" customFormat="1" x14ac:dyDescent="0.2">
      <c r="A350" s="41" t="s">
        <v>529</v>
      </c>
      <c r="B350" s="82" t="s">
        <v>45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</row>
    <row r="351" spans="1:20" s="7" customFormat="1" x14ac:dyDescent="0.2">
      <c r="A351" s="42" t="s">
        <v>108</v>
      </c>
      <c r="B351" s="46" t="s">
        <v>174</v>
      </c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1:20" s="7" customFormat="1" ht="50.1" customHeight="1" x14ac:dyDescent="0.2">
      <c r="A352" s="42"/>
      <c r="B352" s="47" t="s">
        <v>220</v>
      </c>
      <c r="C352" s="44"/>
      <c r="D352" s="44"/>
      <c r="E352" s="44"/>
      <c r="F352" s="44"/>
      <c r="G352" s="44"/>
      <c r="H352" s="45"/>
      <c r="I352" s="48" t="s">
        <v>22</v>
      </c>
      <c r="J352" s="48"/>
      <c r="K352" s="48" t="s">
        <v>42</v>
      </c>
      <c r="L352" s="48"/>
      <c r="M352" s="48" t="s">
        <v>111</v>
      </c>
      <c r="N352" s="48" t="s">
        <v>45</v>
      </c>
      <c r="O352" s="48" t="s">
        <v>111</v>
      </c>
      <c r="P352" s="53" t="s">
        <v>221</v>
      </c>
      <c r="Q352" s="48"/>
      <c r="R352" s="48" t="s">
        <v>35</v>
      </c>
      <c r="S352" s="48" t="s">
        <v>31</v>
      </c>
      <c r="T352" s="51" t="s">
        <v>382</v>
      </c>
    </row>
    <row r="353" spans="1:20" s="7" customFormat="1" ht="12.75" customHeight="1" x14ac:dyDescent="0.2">
      <c r="A353" s="42"/>
      <c r="B353" s="15" t="s">
        <v>5</v>
      </c>
      <c r="C353" s="8">
        <f>SUM(D353:H353)</f>
        <v>164205.13</v>
      </c>
      <c r="D353" s="8">
        <f t="shared" ref="D353" si="161">SUM(D354:D357)</f>
        <v>164205.13</v>
      </c>
      <c r="E353" s="6">
        <f t="shared" ref="E353:G353" si="162">SUM(E354:E357)</f>
        <v>0</v>
      </c>
      <c r="F353" s="6">
        <f t="shared" si="162"/>
        <v>0</v>
      </c>
      <c r="G353" s="6">
        <f t="shared" si="162"/>
        <v>0</v>
      </c>
      <c r="H353" s="6">
        <f t="shared" ref="H353" si="163">SUM(H354:H357)</f>
        <v>0</v>
      </c>
      <c r="I353" s="49"/>
      <c r="J353" s="49"/>
      <c r="K353" s="49"/>
      <c r="L353" s="49"/>
      <c r="M353" s="49"/>
      <c r="N353" s="49"/>
      <c r="O353" s="49"/>
      <c r="P353" s="54"/>
      <c r="Q353" s="49"/>
      <c r="R353" s="49"/>
      <c r="S353" s="49"/>
      <c r="T353" s="51"/>
    </row>
    <row r="354" spans="1:20" s="7" customFormat="1" ht="12.75" customHeight="1" x14ac:dyDescent="0.2">
      <c r="A354" s="42"/>
      <c r="B354" s="15" t="s">
        <v>0</v>
      </c>
      <c r="C354" s="8">
        <f t="shared" ref="C354:C357" si="164">SUM(D354:H354)</f>
        <v>88084.3</v>
      </c>
      <c r="D354" s="6">
        <v>88084.3</v>
      </c>
      <c r="E354" s="6"/>
      <c r="F354" s="6"/>
      <c r="G354" s="6"/>
      <c r="H354" s="6"/>
      <c r="I354" s="49"/>
      <c r="J354" s="49"/>
      <c r="K354" s="49"/>
      <c r="L354" s="49"/>
      <c r="M354" s="49"/>
      <c r="N354" s="49"/>
      <c r="O354" s="49"/>
      <c r="P354" s="54"/>
      <c r="Q354" s="49"/>
      <c r="R354" s="49"/>
      <c r="S354" s="49"/>
      <c r="T354" s="51"/>
    </row>
    <row r="355" spans="1:20" s="7" customFormat="1" ht="12.75" customHeight="1" x14ac:dyDescent="0.2">
      <c r="A355" s="42"/>
      <c r="B355" s="15" t="s">
        <v>1</v>
      </c>
      <c r="C355" s="8">
        <f t="shared" si="164"/>
        <v>76120.83</v>
      </c>
      <c r="D355" s="6">
        <f>38120.83+38000</f>
        <v>76120.83</v>
      </c>
      <c r="E355" s="6"/>
      <c r="F355" s="6"/>
      <c r="G355" s="6"/>
      <c r="H355" s="6"/>
      <c r="I355" s="49"/>
      <c r="J355" s="49"/>
      <c r="K355" s="49"/>
      <c r="L355" s="49"/>
      <c r="M355" s="49"/>
      <c r="N355" s="49"/>
      <c r="O355" s="49"/>
      <c r="P355" s="54"/>
      <c r="Q355" s="49"/>
      <c r="R355" s="49"/>
      <c r="S355" s="49"/>
      <c r="T355" s="51"/>
    </row>
    <row r="356" spans="1:20" s="7" customFormat="1" ht="12.75" customHeight="1" x14ac:dyDescent="0.2">
      <c r="A356" s="42"/>
      <c r="B356" s="15" t="s">
        <v>2</v>
      </c>
      <c r="C356" s="8">
        <f t="shared" si="164"/>
        <v>0</v>
      </c>
      <c r="D356" s="6"/>
      <c r="E356" s="6"/>
      <c r="F356" s="6"/>
      <c r="G356" s="6"/>
      <c r="H356" s="6"/>
      <c r="I356" s="49"/>
      <c r="J356" s="49"/>
      <c r="K356" s="49"/>
      <c r="L356" s="49"/>
      <c r="M356" s="49"/>
      <c r="N356" s="49"/>
      <c r="O356" s="49"/>
      <c r="P356" s="54"/>
      <c r="Q356" s="49"/>
      <c r="R356" s="49"/>
      <c r="S356" s="49"/>
      <c r="T356" s="51"/>
    </row>
    <row r="357" spans="1:20" s="7" customFormat="1" ht="12.75" customHeight="1" x14ac:dyDescent="0.2">
      <c r="A357" s="43"/>
      <c r="B357" s="15" t="s">
        <v>3</v>
      </c>
      <c r="C357" s="8">
        <f t="shared" si="164"/>
        <v>0</v>
      </c>
      <c r="D357" s="6"/>
      <c r="E357" s="6"/>
      <c r="F357" s="6"/>
      <c r="G357" s="6"/>
      <c r="H357" s="6"/>
      <c r="I357" s="63"/>
      <c r="J357" s="63"/>
      <c r="K357" s="63"/>
      <c r="L357" s="63"/>
      <c r="M357" s="63"/>
      <c r="N357" s="63"/>
      <c r="O357" s="63"/>
      <c r="P357" s="64"/>
      <c r="Q357" s="63"/>
      <c r="R357" s="63"/>
      <c r="S357" s="63"/>
      <c r="T357" s="51"/>
    </row>
    <row r="358" spans="1:20" x14ac:dyDescent="0.2">
      <c r="A358" s="41" t="s">
        <v>530</v>
      </c>
      <c r="B358" s="44" t="s">
        <v>45</v>
      </c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5"/>
    </row>
    <row r="359" spans="1:20" s="7" customFormat="1" ht="28.5" customHeight="1" x14ac:dyDescent="0.2">
      <c r="A359" s="42" t="s">
        <v>108</v>
      </c>
      <c r="B359" s="46" t="s">
        <v>222</v>
      </c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1:20" s="7" customFormat="1" ht="50.1" customHeight="1" x14ac:dyDescent="0.2">
      <c r="A360" s="42"/>
      <c r="B360" s="60" t="s">
        <v>317</v>
      </c>
      <c r="C360" s="61"/>
      <c r="D360" s="61"/>
      <c r="E360" s="61"/>
      <c r="F360" s="61"/>
      <c r="G360" s="61"/>
      <c r="H360" s="62"/>
      <c r="I360" s="48" t="s">
        <v>24</v>
      </c>
      <c r="J360" s="48"/>
      <c r="K360" s="48" t="s">
        <v>42</v>
      </c>
      <c r="L360" s="48"/>
      <c r="M360" s="48" t="s">
        <v>111</v>
      </c>
      <c r="N360" s="48" t="s">
        <v>45</v>
      </c>
      <c r="O360" s="48" t="s">
        <v>111</v>
      </c>
      <c r="P360" s="53"/>
      <c r="Q360" s="48" t="s">
        <v>30</v>
      </c>
      <c r="R360" s="48" t="s">
        <v>8</v>
      </c>
      <c r="S360" s="48" t="s">
        <v>32</v>
      </c>
      <c r="T360" s="51"/>
    </row>
    <row r="361" spans="1:20" s="7" customFormat="1" ht="12.75" customHeight="1" x14ac:dyDescent="0.2">
      <c r="A361" s="42"/>
      <c r="B361" s="15" t="s">
        <v>5</v>
      </c>
      <c r="C361" s="8">
        <f>SUM(D361:H361)</f>
        <v>442434.79839999997</v>
      </c>
      <c r="D361" s="6">
        <f t="shared" ref="D361" si="165">SUM(D362:D365)</f>
        <v>23002.988399999998</v>
      </c>
      <c r="E361" s="6">
        <f t="shared" ref="E361:F361" si="166">SUM(E362:E365)</f>
        <v>419431.81</v>
      </c>
      <c r="F361" s="6">
        <f t="shared" si="166"/>
        <v>0</v>
      </c>
      <c r="G361" s="6">
        <f t="shared" ref="G361" si="167">SUM(G362:G365)</f>
        <v>0</v>
      </c>
      <c r="H361" s="6">
        <f t="shared" ref="H361" si="168">SUM(H362:H365)</f>
        <v>0</v>
      </c>
      <c r="I361" s="49"/>
      <c r="J361" s="49"/>
      <c r="K361" s="49"/>
      <c r="L361" s="49"/>
      <c r="M361" s="49"/>
      <c r="N361" s="49"/>
      <c r="O361" s="49"/>
      <c r="P361" s="54"/>
      <c r="Q361" s="49"/>
      <c r="R361" s="49"/>
      <c r="S361" s="49"/>
      <c r="T361" s="51"/>
    </row>
    <row r="362" spans="1:20" s="7" customFormat="1" ht="12.75" customHeight="1" x14ac:dyDescent="0.2">
      <c r="A362" s="42"/>
      <c r="B362" s="15" t="s">
        <v>0</v>
      </c>
      <c r="C362" s="8">
        <f t="shared" ref="C362:C365" si="169">SUM(D362:H362)</f>
        <v>0</v>
      </c>
      <c r="D362" s="6"/>
      <c r="E362" s="6"/>
      <c r="F362" s="6"/>
      <c r="G362" s="6"/>
      <c r="H362" s="6"/>
      <c r="I362" s="49"/>
      <c r="J362" s="49"/>
      <c r="K362" s="49"/>
      <c r="L362" s="49"/>
      <c r="M362" s="49"/>
      <c r="N362" s="49"/>
      <c r="O362" s="49"/>
      <c r="P362" s="54"/>
      <c r="Q362" s="49"/>
      <c r="R362" s="49"/>
      <c r="S362" s="49"/>
      <c r="T362" s="51"/>
    </row>
    <row r="363" spans="1:20" s="7" customFormat="1" ht="12.75" customHeight="1" x14ac:dyDescent="0.2">
      <c r="A363" s="42"/>
      <c r="B363" s="15" t="s">
        <v>1</v>
      </c>
      <c r="C363" s="8">
        <f t="shared" si="169"/>
        <v>442434.79839999997</v>
      </c>
      <c r="D363" s="6">
        <f>29276.9884-6274</f>
        <v>23002.988399999998</v>
      </c>
      <c r="E363" s="6">
        <f>437431.81-18000</f>
        <v>419431.81</v>
      </c>
      <c r="F363" s="6"/>
      <c r="G363" s="6"/>
      <c r="H363" s="6"/>
      <c r="I363" s="49"/>
      <c r="J363" s="49"/>
      <c r="K363" s="49"/>
      <c r="L363" s="49"/>
      <c r="M363" s="49"/>
      <c r="N363" s="49"/>
      <c r="O363" s="49"/>
      <c r="P363" s="54"/>
      <c r="Q363" s="49"/>
      <c r="R363" s="49"/>
      <c r="S363" s="49"/>
      <c r="T363" s="51"/>
    </row>
    <row r="364" spans="1:20" s="7" customFormat="1" ht="12.75" customHeight="1" x14ac:dyDescent="0.2">
      <c r="A364" s="42"/>
      <c r="B364" s="15" t="s">
        <v>2</v>
      </c>
      <c r="C364" s="8">
        <f t="shared" si="169"/>
        <v>0</v>
      </c>
      <c r="D364" s="6"/>
      <c r="E364" s="6"/>
      <c r="F364" s="6"/>
      <c r="G364" s="6"/>
      <c r="H364" s="6"/>
      <c r="I364" s="49"/>
      <c r="J364" s="49"/>
      <c r="K364" s="49"/>
      <c r="L364" s="49"/>
      <c r="M364" s="49"/>
      <c r="N364" s="49"/>
      <c r="O364" s="49"/>
      <c r="P364" s="54"/>
      <c r="Q364" s="49"/>
      <c r="R364" s="49"/>
      <c r="S364" s="49"/>
      <c r="T364" s="51"/>
    </row>
    <row r="365" spans="1:20" s="7" customFormat="1" ht="12.75" customHeight="1" x14ac:dyDescent="0.2">
      <c r="A365" s="43"/>
      <c r="B365" s="15" t="s">
        <v>3</v>
      </c>
      <c r="C365" s="8">
        <f t="shared" si="169"/>
        <v>0</v>
      </c>
      <c r="D365" s="6"/>
      <c r="E365" s="6"/>
      <c r="F365" s="6"/>
      <c r="G365" s="6"/>
      <c r="H365" s="6"/>
      <c r="I365" s="63"/>
      <c r="J365" s="63"/>
      <c r="K365" s="63"/>
      <c r="L365" s="63"/>
      <c r="M365" s="63"/>
      <c r="N365" s="63"/>
      <c r="O365" s="63"/>
      <c r="P365" s="64"/>
      <c r="Q365" s="63"/>
      <c r="R365" s="63"/>
      <c r="S365" s="63"/>
      <c r="T365" s="51"/>
    </row>
    <row r="366" spans="1:20" s="7" customFormat="1" ht="12.75" customHeight="1" x14ac:dyDescent="0.2">
      <c r="A366" s="41" t="s">
        <v>531</v>
      </c>
      <c r="B366" s="44" t="s">
        <v>45</v>
      </c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5"/>
    </row>
    <row r="367" spans="1:20" s="7" customFormat="1" ht="16.5" customHeight="1" x14ac:dyDescent="0.2">
      <c r="A367" s="42" t="s">
        <v>108</v>
      </c>
      <c r="B367" s="46" t="s">
        <v>448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s="7" customFormat="1" ht="50.1" customHeight="1" x14ac:dyDescent="0.2">
      <c r="A368" s="42"/>
      <c r="B368" s="60" t="s">
        <v>446</v>
      </c>
      <c r="C368" s="61"/>
      <c r="D368" s="61"/>
      <c r="E368" s="61"/>
      <c r="F368" s="61"/>
      <c r="G368" s="61"/>
      <c r="H368" s="62"/>
      <c r="I368" s="48" t="s">
        <v>13</v>
      </c>
      <c r="J368" s="22"/>
      <c r="K368" s="48" t="s">
        <v>42</v>
      </c>
      <c r="L368" s="48" t="s">
        <v>449</v>
      </c>
      <c r="M368" s="48" t="s">
        <v>111</v>
      </c>
      <c r="N368" s="48" t="s">
        <v>45</v>
      </c>
      <c r="O368" s="48" t="s">
        <v>111</v>
      </c>
      <c r="P368" s="53">
        <v>378625.83</v>
      </c>
      <c r="Q368" s="48" t="s">
        <v>30</v>
      </c>
      <c r="R368" s="48" t="s">
        <v>8</v>
      </c>
      <c r="S368" s="48" t="s">
        <v>32</v>
      </c>
      <c r="T368" s="48" t="s">
        <v>450</v>
      </c>
    </row>
    <row r="369" spans="1:20" s="7" customFormat="1" ht="12.75" customHeight="1" x14ac:dyDescent="0.2">
      <c r="A369" s="42"/>
      <c r="B369" s="15" t="s">
        <v>5</v>
      </c>
      <c r="C369" s="8">
        <f>SUM(D369:H369)</f>
        <v>462.90899999999999</v>
      </c>
      <c r="D369" s="6">
        <f t="shared" ref="D369:H369" si="170">SUM(D370:D373)</f>
        <v>462.90899999999999</v>
      </c>
      <c r="E369" s="6">
        <f t="shared" si="170"/>
        <v>0</v>
      </c>
      <c r="F369" s="6">
        <f t="shared" si="170"/>
        <v>0</v>
      </c>
      <c r="G369" s="6">
        <f t="shared" si="170"/>
        <v>0</v>
      </c>
      <c r="H369" s="6">
        <f t="shared" si="170"/>
        <v>0</v>
      </c>
      <c r="I369" s="49"/>
      <c r="J369" s="23"/>
      <c r="K369" s="49"/>
      <c r="L369" s="49"/>
      <c r="M369" s="49"/>
      <c r="N369" s="49"/>
      <c r="O369" s="49"/>
      <c r="P369" s="54"/>
      <c r="Q369" s="49"/>
      <c r="R369" s="49"/>
      <c r="S369" s="49"/>
      <c r="T369" s="49"/>
    </row>
    <row r="370" spans="1:20" s="7" customFormat="1" ht="12.75" customHeight="1" x14ac:dyDescent="0.2">
      <c r="A370" s="42"/>
      <c r="B370" s="15" t="s">
        <v>0</v>
      </c>
      <c r="C370" s="8">
        <f t="shared" ref="C370:C373" si="171">SUM(D370:H370)</f>
        <v>0</v>
      </c>
      <c r="D370" s="6"/>
      <c r="E370" s="6"/>
      <c r="F370" s="6"/>
      <c r="G370" s="6"/>
      <c r="H370" s="6"/>
      <c r="I370" s="49"/>
      <c r="J370" s="23"/>
      <c r="K370" s="49"/>
      <c r="L370" s="49"/>
      <c r="M370" s="49"/>
      <c r="N370" s="49"/>
      <c r="O370" s="49"/>
      <c r="P370" s="54"/>
      <c r="Q370" s="49"/>
      <c r="R370" s="49"/>
      <c r="S370" s="49"/>
      <c r="T370" s="49"/>
    </row>
    <row r="371" spans="1:20" s="7" customFormat="1" ht="12.75" customHeight="1" x14ac:dyDescent="0.2">
      <c r="A371" s="42"/>
      <c r="B371" s="15" t="s">
        <v>1</v>
      </c>
      <c r="C371" s="8">
        <f t="shared" si="171"/>
        <v>462.90899999999999</v>
      </c>
      <c r="D371" s="6">
        <f>0+462.909</f>
        <v>462.90899999999999</v>
      </c>
      <c r="E371" s="6"/>
      <c r="F371" s="6"/>
      <c r="G371" s="6"/>
      <c r="H371" s="6"/>
      <c r="I371" s="49"/>
      <c r="J371" s="23"/>
      <c r="K371" s="49"/>
      <c r="L371" s="49"/>
      <c r="M371" s="49"/>
      <c r="N371" s="49"/>
      <c r="O371" s="49"/>
      <c r="P371" s="54"/>
      <c r="Q371" s="49"/>
      <c r="R371" s="49"/>
      <c r="S371" s="49"/>
      <c r="T371" s="49"/>
    </row>
    <row r="372" spans="1:20" s="7" customFormat="1" ht="12.75" customHeight="1" x14ac:dyDescent="0.2">
      <c r="A372" s="42"/>
      <c r="B372" s="15" t="s">
        <v>2</v>
      </c>
      <c r="C372" s="8">
        <f t="shared" si="171"/>
        <v>0</v>
      </c>
      <c r="D372" s="6"/>
      <c r="E372" s="6"/>
      <c r="F372" s="6"/>
      <c r="G372" s="6"/>
      <c r="H372" s="6"/>
      <c r="I372" s="49"/>
      <c r="J372" s="23"/>
      <c r="K372" s="49"/>
      <c r="L372" s="49"/>
      <c r="M372" s="49"/>
      <c r="N372" s="49"/>
      <c r="O372" s="49"/>
      <c r="P372" s="54"/>
      <c r="Q372" s="49"/>
      <c r="R372" s="49"/>
      <c r="S372" s="49"/>
      <c r="T372" s="49"/>
    </row>
    <row r="373" spans="1:20" s="7" customFormat="1" ht="12.75" customHeight="1" x14ac:dyDescent="0.2">
      <c r="A373" s="43"/>
      <c r="B373" s="15" t="s">
        <v>3</v>
      </c>
      <c r="C373" s="8">
        <f t="shared" si="171"/>
        <v>0</v>
      </c>
      <c r="D373" s="6"/>
      <c r="E373" s="6"/>
      <c r="F373" s="6"/>
      <c r="G373" s="6"/>
      <c r="H373" s="6"/>
      <c r="I373" s="63"/>
      <c r="J373" s="24"/>
      <c r="K373" s="63"/>
      <c r="L373" s="63"/>
      <c r="M373" s="63"/>
      <c r="N373" s="63"/>
      <c r="O373" s="63"/>
      <c r="P373" s="64"/>
      <c r="Q373" s="63"/>
      <c r="R373" s="63"/>
      <c r="S373" s="63"/>
      <c r="T373" s="63"/>
    </row>
    <row r="374" spans="1:20" s="7" customFormat="1" ht="12.75" customHeight="1" x14ac:dyDescent="0.2">
      <c r="A374" s="41" t="s">
        <v>532</v>
      </c>
      <c r="B374" s="44" t="s">
        <v>45</v>
      </c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5"/>
    </row>
    <row r="375" spans="1:20" s="7" customFormat="1" ht="16.5" customHeight="1" x14ac:dyDescent="0.2">
      <c r="A375" s="42" t="s">
        <v>108</v>
      </c>
      <c r="B375" s="46" t="s">
        <v>448</v>
      </c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s="7" customFormat="1" ht="50.1" customHeight="1" x14ac:dyDescent="0.2">
      <c r="A376" s="42"/>
      <c r="B376" s="60" t="s">
        <v>447</v>
      </c>
      <c r="C376" s="61"/>
      <c r="D376" s="61"/>
      <c r="E376" s="61"/>
      <c r="F376" s="61"/>
      <c r="G376" s="61"/>
      <c r="H376" s="62"/>
      <c r="I376" s="48" t="s">
        <v>13</v>
      </c>
      <c r="J376" s="48"/>
      <c r="K376" s="48" t="s">
        <v>42</v>
      </c>
      <c r="L376" s="48" t="s">
        <v>449</v>
      </c>
      <c r="M376" s="48" t="s">
        <v>111</v>
      </c>
      <c r="N376" s="48" t="s">
        <v>45</v>
      </c>
      <c r="O376" s="48" t="s">
        <v>111</v>
      </c>
      <c r="P376" s="48">
        <v>192942.36</v>
      </c>
      <c r="Q376" s="48" t="s">
        <v>30</v>
      </c>
      <c r="R376" s="48" t="s">
        <v>8</v>
      </c>
      <c r="S376" s="48" t="s">
        <v>32</v>
      </c>
      <c r="T376" s="48" t="s">
        <v>451</v>
      </c>
    </row>
    <row r="377" spans="1:20" s="7" customFormat="1" ht="12.75" customHeight="1" x14ac:dyDescent="0.2">
      <c r="A377" s="42"/>
      <c r="B377" s="15" t="s">
        <v>5</v>
      </c>
      <c r="C377" s="8">
        <f>SUM(D377:H377)</f>
        <v>458.00299999999999</v>
      </c>
      <c r="D377" s="6">
        <f t="shared" ref="D377:H377" si="172">SUM(D378:D381)</f>
        <v>458.00299999999999</v>
      </c>
      <c r="E377" s="6">
        <f t="shared" si="172"/>
        <v>0</v>
      </c>
      <c r="F377" s="6">
        <f t="shared" si="172"/>
        <v>0</v>
      </c>
      <c r="G377" s="6">
        <f t="shared" si="172"/>
        <v>0</v>
      </c>
      <c r="H377" s="6">
        <f t="shared" si="172"/>
        <v>0</v>
      </c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</row>
    <row r="378" spans="1:20" s="7" customFormat="1" ht="12.75" customHeight="1" x14ac:dyDescent="0.2">
      <c r="A378" s="42"/>
      <c r="B378" s="15" t="s">
        <v>0</v>
      </c>
      <c r="C378" s="8">
        <f t="shared" ref="C378:C381" si="173">SUM(D378:H378)</f>
        <v>0</v>
      </c>
      <c r="D378" s="6"/>
      <c r="E378" s="6"/>
      <c r="F378" s="6"/>
      <c r="G378" s="6"/>
      <c r="H378" s="6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</row>
    <row r="379" spans="1:20" s="7" customFormat="1" ht="12.75" customHeight="1" x14ac:dyDescent="0.2">
      <c r="A379" s="42"/>
      <c r="B379" s="15" t="s">
        <v>1</v>
      </c>
      <c r="C379" s="8">
        <f t="shared" si="173"/>
        <v>458.00299999999999</v>
      </c>
      <c r="D379" s="6">
        <f>0+458.003</f>
        <v>458.00299999999999</v>
      </c>
      <c r="E379" s="6"/>
      <c r="F379" s="6"/>
      <c r="G379" s="6"/>
      <c r="H379" s="6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</row>
    <row r="380" spans="1:20" s="7" customFormat="1" ht="12.75" customHeight="1" x14ac:dyDescent="0.2">
      <c r="A380" s="42"/>
      <c r="B380" s="15" t="s">
        <v>2</v>
      </c>
      <c r="C380" s="8">
        <f t="shared" si="173"/>
        <v>0</v>
      </c>
      <c r="D380" s="6"/>
      <c r="E380" s="6"/>
      <c r="F380" s="6"/>
      <c r="G380" s="6"/>
      <c r="H380" s="6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</row>
    <row r="381" spans="1:20" s="7" customFormat="1" ht="12.75" customHeight="1" x14ac:dyDescent="0.2">
      <c r="A381" s="43"/>
      <c r="B381" s="15" t="s">
        <v>3</v>
      </c>
      <c r="C381" s="8">
        <f t="shared" si="173"/>
        <v>0</v>
      </c>
      <c r="D381" s="6"/>
      <c r="E381" s="6"/>
      <c r="F381" s="6"/>
      <c r="G381" s="6"/>
      <c r="H381" s="6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</row>
    <row r="382" spans="1:20" x14ac:dyDescent="0.2">
      <c r="A382" s="41" t="s">
        <v>533</v>
      </c>
      <c r="B382" s="44" t="s">
        <v>45</v>
      </c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5"/>
    </row>
    <row r="383" spans="1:20" s="7" customFormat="1" ht="27.75" customHeight="1" x14ac:dyDescent="0.2">
      <c r="A383" s="42" t="s">
        <v>108</v>
      </c>
      <c r="B383" s="46" t="s">
        <v>173</v>
      </c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1:20" s="7" customFormat="1" ht="50.1" customHeight="1" x14ac:dyDescent="0.2">
      <c r="A384" s="42"/>
      <c r="B384" s="60" t="s">
        <v>342</v>
      </c>
      <c r="C384" s="61"/>
      <c r="D384" s="61"/>
      <c r="E384" s="61"/>
      <c r="F384" s="61"/>
      <c r="G384" s="61"/>
      <c r="H384" s="62"/>
      <c r="I384" s="48" t="s">
        <v>24</v>
      </c>
      <c r="J384" s="48"/>
      <c r="K384" s="48" t="s">
        <v>42</v>
      </c>
      <c r="L384" s="48"/>
      <c r="M384" s="48" t="s">
        <v>111</v>
      </c>
      <c r="N384" s="48" t="s">
        <v>45</v>
      </c>
      <c r="O384" s="48" t="s">
        <v>111</v>
      </c>
      <c r="P384" s="53"/>
      <c r="Q384" s="48" t="s">
        <v>30</v>
      </c>
      <c r="R384" s="48" t="s">
        <v>8</v>
      </c>
      <c r="S384" s="48" t="s">
        <v>32</v>
      </c>
      <c r="T384" s="51"/>
    </row>
    <row r="385" spans="1:20" s="7" customFormat="1" ht="12.75" customHeight="1" x14ac:dyDescent="0.2">
      <c r="A385" s="42"/>
      <c r="B385" s="15" t="s">
        <v>5</v>
      </c>
      <c r="C385" s="8">
        <f>SUM(D385:H385)</f>
        <v>200489.084</v>
      </c>
      <c r="D385" s="6">
        <f t="shared" ref="D385:H385" si="174">SUM(D386:D389)</f>
        <v>0</v>
      </c>
      <c r="E385" s="6">
        <f t="shared" si="174"/>
        <v>0</v>
      </c>
      <c r="F385" s="6">
        <f t="shared" si="174"/>
        <v>200489.084</v>
      </c>
      <c r="G385" s="6">
        <f t="shared" si="174"/>
        <v>0</v>
      </c>
      <c r="H385" s="6">
        <f t="shared" si="174"/>
        <v>0</v>
      </c>
      <c r="I385" s="49"/>
      <c r="J385" s="49"/>
      <c r="K385" s="49"/>
      <c r="L385" s="49"/>
      <c r="M385" s="49"/>
      <c r="N385" s="49"/>
      <c r="O385" s="49"/>
      <c r="P385" s="54"/>
      <c r="Q385" s="49"/>
      <c r="R385" s="49"/>
      <c r="S385" s="49"/>
      <c r="T385" s="51"/>
    </row>
    <row r="386" spans="1:20" s="7" customFormat="1" ht="12.75" customHeight="1" x14ac:dyDescent="0.2">
      <c r="A386" s="42"/>
      <c r="B386" s="15" t="s">
        <v>0</v>
      </c>
      <c r="C386" s="8">
        <f t="shared" ref="C386:C389" si="175">SUM(D386:H386)</f>
        <v>200489.084</v>
      </c>
      <c r="D386" s="6">
        <v>0</v>
      </c>
      <c r="E386" s="6">
        <v>0</v>
      </c>
      <c r="F386" s="6">
        <v>200489.084</v>
      </c>
      <c r="G386" s="6">
        <v>0</v>
      </c>
      <c r="H386" s="6">
        <v>0</v>
      </c>
      <c r="I386" s="49"/>
      <c r="J386" s="49"/>
      <c r="K386" s="49"/>
      <c r="L386" s="49"/>
      <c r="M386" s="49"/>
      <c r="N386" s="49"/>
      <c r="O386" s="49"/>
      <c r="P386" s="54"/>
      <c r="Q386" s="49"/>
      <c r="R386" s="49"/>
      <c r="S386" s="49"/>
      <c r="T386" s="51"/>
    </row>
    <row r="387" spans="1:20" s="7" customFormat="1" ht="12.75" customHeight="1" x14ac:dyDescent="0.2">
      <c r="A387" s="42"/>
      <c r="B387" s="15" t="s">
        <v>1</v>
      </c>
      <c r="C387" s="8">
        <f t="shared" si="175"/>
        <v>0</v>
      </c>
      <c r="D387" s="6"/>
      <c r="E387" s="6"/>
      <c r="F387" s="6"/>
      <c r="G387" s="6"/>
      <c r="H387" s="6"/>
      <c r="I387" s="49"/>
      <c r="J387" s="49"/>
      <c r="K387" s="49"/>
      <c r="L387" s="49"/>
      <c r="M387" s="49"/>
      <c r="N387" s="49"/>
      <c r="O387" s="49"/>
      <c r="P387" s="54"/>
      <c r="Q387" s="49"/>
      <c r="R387" s="49"/>
      <c r="S387" s="49"/>
      <c r="T387" s="51"/>
    </row>
    <row r="388" spans="1:20" s="7" customFormat="1" ht="12.75" customHeight="1" x14ac:dyDescent="0.2">
      <c r="A388" s="42"/>
      <c r="B388" s="15" t="s">
        <v>2</v>
      </c>
      <c r="C388" s="8">
        <f t="shared" si="175"/>
        <v>0</v>
      </c>
      <c r="D388" s="6"/>
      <c r="E388" s="6"/>
      <c r="F388" s="6"/>
      <c r="G388" s="6"/>
      <c r="H388" s="6"/>
      <c r="I388" s="49"/>
      <c r="J388" s="49"/>
      <c r="K388" s="49"/>
      <c r="L388" s="49"/>
      <c r="M388" s="49"/>
      <c r="N388" s="49"/>
      <c r="O388" s="49"/>
      <c r="P388" s="54"/>
      <c r="Q388" s="49"/>
      <c r="R388" s="49"/>
      <c r="S388" s="49"/>
      <c r="T388" s="51"/>
    </row>
    <row r="389" spans="1:20" s="7" customFormat="1" ht="12.75" customHeight="1" x14ac:dyDescent="0.2">
      <c r="A389" s="43"/>
      <c r="B389" s="15" t="s">
        <v>3</v>
      </c>
      <c r="C389" s="8">
        <f t="shared" si="175"/>
        <v>0</v>
      </c>
      <c r="D389" s="6"/>
      <c r="E389" s="6"/>
      <c r="F389" s="6"/>
      <c r="G389" s="6"/>
      <c r="H389" s="6"/>
      <c r="I389" s="63"/>
      <c r="J389" s="63"/>
      <c r="K389" s="63"/>
      <c r="L389" s="63"/>
      <c r="M389" s="63"/>
      <c r="N389" s="63"/>
      <c r="O389" s="63"/>
      <c r="P389" s="64"/>
      <c r="Q389" s="63"/>
      <c r="R389" s="63"/>
      <c r="S389" s="63"/>
      <c r="T389" s="51"/>
    </row>
    <row r="390" spans="1:20" x14ac:dyDescent="0.2">
      <c r="A390" s="41" t="s">
        <v>534</v>
      </c>
      <c r="B390" s="44" t="s">
        <v>45</v>
      </c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5"/>
    </row>
    <row r="391" spans="1:20" s="7" customFormat="1" x14ac:dyDescent="0.2">
      <c r="A391" s="42" t="s">
        <v>108</v>
      </c>
      <c r="B391" s="46" t="s">
        <v>172</v>
      </c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</row>
    <row r="392" spans="1:20" s="7" customFormat="1" ht="50.1" customHeight="1" x14ac:dyDescent="0.2">
      <c r="A392" s="42"/>
      <c r="B392" s="60" t="s">
        <v>121</v>
      </c>
      <c r="C392" s="61"/>
      <c r="D392" s="61"/>
      <c r="E392" s="61"/>
      <c r="F392" s="61"/>
      <c r="G392" s="61"/>
      <c r="H392" s="62"/>
      <c r="I392" s="48" t="s">
        <v>223</v>
      </c>
      <c r="J392" s="48"/>
      <c r="K392" s="48" t="s">
        <v>11</v>
      </c>
      <c r="L392" s="48"/>
      <c r="M392" s="48" t="s">
        <v>106</v>
      </c>
      <c r="N392" s="48"/>
      <c r="O392" s="48" t="s">
        <v>120</v>
      </c>
      <c r="P392" s="53"/>
      <c r="Q392" s="48" t="s">
        <v>7</v>
      </c>
      <c r="R392" s="48" t="s">
        <v>106</v>
      </c>
      <c r="S392" s="48" t="s">
        <v>32</v>
      </c>
      <c r="T392" s="51"/>
    </row>
    <row r="393" spans="1:20" s="7" customFormat="1" ht="12.75" customHeight="1" x14ac:dyDescent="0.2">
      <c r="A393" s="42"/>
      <c r="B393" s="15" t="s">
        <v>5</v>
      </c>
      <c r="C393" s="8">
        <f>SUM(D393:H393)</f>
        <v>90463.593759999989</v>
      </c>
      <c r="D393" s="6">
        <f t="shared" ref="D393" si="176">SUM(D394:D397)</f>
        <v>90463.593759999989</v>
      </c>
      <c r="E393" s="6">
        <f t="shared" ref="E393:G393" si="177">SUM(E394:E397)</f>
        <v>0</v>
      </c>
      <c r="F393" s="6">
        <f t="shared" si="177"/>
        <v>0</v>
      </c>
      <c r="G393" s="6">
        <f t="shared" si="177"/>
        <v>0</v>
      </c>
      <c r="H393" s="6">
        <f t="shared" ref="H393" si="178">SUM(H394:H397)</f>
        <v>0</v>
      </c>
      <c r="I393" s="49"/>
      <c r="J393" s="49"/>
      <c r="K393" s="49"/>
      <c r="L393" s="49"/>
      <c r="M393" s="49"/>
      <c r="N393" s="49"/>
      <c r="O393" s="49"/>
      <c r="P393" s="54"/>
      <c r="Q393" s="49"/>
      <c r="R393" s="49"/>
      <c r="S393" s="49"/>
      <c r="T393" s="51"/>
    </row>
    <row r="394" spans="1:20" s="7" customFormat="1" ht="12.75" customHeight="1" x14ac:dyDescent="0.2">
      <c r="A394" s="42"/>
      <c r="B394" s="15" t="s">
        <v>0</v>
      </c>
      <c r="C394" s="8">
        <f t="shared" ref="C394:C397" si="179">SUM(D394:H394)</f>
        <v>0</v>
      </c>
      <c r="D394" s="6"/>
      <c r="E394" s="6"/>
      <c r="F394" s="6"/>
      <c r="G394" s="6"/>
      <c r="H394" s="6"/>
      <c r="I394" s="49"/>
      <c r="J394" s="49"/>
      <c r="K394" s="49"/>
      <c r="L394" s="49"/>
      <c r="M394" s="49"/>
      <c r="N394" s="49"/>
      <c r="O394" s="49"/>
      <c r="P394" s="54"/>
      <c r="Q394" s="49"/>
      <c r="R394" s="49"/>
      <c r="S394" s="49"/>
      <c r="T394" s="51"/>
    </row>
    <row r="395" spans="1:20" s="7" customFormat="1" ht="12.75" customHeight="1" x14ac:dyDescent="0.2">
      <c r="A395" s="42"/>
      <c r="B395" s="15" t="s">
        <v>1</v>
      </c>
      <c r="C395" s="8">
        <f t="shared" si="179"/>
        <v>87926.045549999995</v>
      </c>
      <c r="D395" s="6">
        <v>87926.045549999995</v>
      </c>
      <c r="E395" s="6"/>
      <c r="F395" s="6"/>
      <c r="G395" s="6"/>
      <c r="H395" s="6"/>
      <c r="I395" s="49"/>
      <c r="J395" s="49"/>
      <c r="K395" s="49"/>
      <c r="L395" s="49"/>
      <c r="M395" s="49"/>
      <c r="N395" s="49"/>
      <c r="O395" s="49"/>
      <c r="P395" s="54"/>
      <c r="Q395" s="49"/>
      <c r="R395" s="49"/>
      <c r="S395" s="49"/>
      <c r="T395" s="51"/>
    </row>
    <row r="396" spans="1:20" s="7" customFormat="1" ht="12.75" customHeight="1" x14ac:dyDescent="0.2">
      <c r="A396" s="42"/>
      <c r="B396" s="15" t="s">
        <v>2</v>
      </c>
      <c r="C396" s="8">
        <f t="shared" si="179"/>
        <v>2537.5482099999999</v>
      </c>
      <c r="D396" s="6">
        <v>2537.5482099999999</v>
      </c>
      <c r="E396" s="6"/>
      <c r="F396" s="6"/>
      <c r="G396" s="6"/>
      <c r="H396" s="6"/>
      <c r="I396" s="49"/>
      <c r="J396" s="49"/>
      <c r="K396" s="49"/>
      <c r="L396" s="49"/>
      <c r="M396" s="49"/>
      <c r="N396" s="49"/>
      <c r="O396" s="49"/>
      <c r="P396" s="54"/>
      <c r="Q396" s="49"/>
      <c r="R396" s="49"/>
      <c r="S396" s="49"/>
      <c r="T396" s="51"/>
    </row>
    <row r="397" spans="1:20" s="7" customFormat="1" ht="12.75" customHeight="1" x14ac:dyDescent="0.2">
      <c r="A397" s="43"/>
      <c r="B397" s="15" t="s">
        <v>3</v>
      </c>
      <c r="C397" s="8">
        <f t="shared" si="179"/>
        <v>0</v>
      </c>
      <c r="D397" s="6"/>
      <c r="E397" s="6"/>
      <c r="F397" s="6"/>
      <c r="G397" s="6"/>
      <c r="H397" s="6"/>
      <c r="I397" s="63"/>
      <c r="J397" s="63"/>
      <c r="K397" s="63"/>
      <c r="L397" s="63"/>
      <c r="M397" s="63"/>
      <c r="N397" s="63"/>
      <c r="O397" s="63"/>
      <c r="P397" s="64"/>
      <c r="Q397" s="63"/>
      <c r="R397" s="63"/>
      <c r="S397" s="63"/>
      <c r="T397" s="51"/>
    </row>
    <row r="398" spans="1:20" s="7" customFormat="1" x14ac:dyDescent="0.2">
      <c r="A398" s="41" t="s">
        <v>535</v>
      </c>
      <c r="B398" s="99" t="s">
        <v>45</v>
      </c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100"/>
    </row>
    <row r="399" spans="1:20" s="7" customFormat="1" ht="12.75" customHeight="1" x14ac:dyDescent="0.2">
      <c r="A399" s="42"/>
      <c r="B399" s="46" t="s">
        <v>224</v>
      </c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</row>
    <row r="400" spans="1:20" s="7" customFormat="1" ht="50.1" customHeight="1" x14ac:dyDescent="0.2">
      <c r="A400" s="42"/>
      <c r="B400" s="60" t="s">
        <v>225</v>
      </c>
      <c r="C400" s="61"/>
      <c r="D400" s="61"/>
      <c r="E400" s="61"/>
      <c r="F400" s="61"/>
      <c r="G400" s="61"/>
      <c r="H400" s="62"/>
      <c r="I400" s="48"/>
      <c r="J400" s="48"/>
      <c r="K400" s="48" t="s">
        <v>50</v>
      </c>
      <c r="L400" s="48"/>
      <c r="M400" s="48" t="s">
        <v>106</v>
      </c>
      <c r="N400" s="48"/>
      <c r="O400" s="48" t="s">
        <v>120</v>
      </c>
      <c r="P400" s="53"/>
      <c r="Q400" s="48" t="s">
        <v>7</v>
      </c>
      <c r="R400" s="48" t="s">
        <v>106</v>
      </c>
      <c r="S400" s="48" t="s">
        <v>31</v>
      </c>
      <c r="T400" s="51"/>
    </row>
    <row r="401" spans="1:20" s="7" customFormat="1" ht="12.75" customHeight="1" x14ac:dyDescent="0.2">
      <c r="A401" s="42"/>
      <c r="B401" s="15" t="s">
        <v>5</v>
      </c>
      <c r="C401" s="8">
        <f>SUM(D401:H401)</f>
        <v>1483326.9085289999</v>
      </c>
      <c r="D401" s="8">
        <f>SUM(D402:D406)</f>
        <v>605185.81521999999</v>
      </c>
      <c r="E401" s="8">
        <f>SUM(E402:E406)</f>
        <v>591489.51850899996</v>
      </c>
      <c r="F401" s="8">
        <f>SUM(F402:F406)</f>
        <v>286651.5748</v>
      </c>
      <c r="G401" s="8">
        <f>SUM(G402:G406)</f>
        <v>0</v>
      </c>
      <c r="H401" s="6">
        <f>SUM(H402:H406)</f>
        <v>0</v>
      </c>
      <c r="I401" s="49"/>
      <c r="J401" s="49"/>
      <c r="K401" s="49"/>
      <c r="L401" s="49"/>
      <c r="M401" s="49"/>
      <c r="N401" s="49"/>
      <c r="O401" s="49"/>
      <c r="P401" s="54"/>
      <c r="Q401" s="49"/>
      <c r="R401" s="49"/>
      <c r="S401" s="49"/>
      <c r="T401" s="51"/>
    </row>
    <row r="402" spans="1:20" s="7" customFormat="1" ht="12.75" customHeight="1" x14ac:dyDescent="0.2">
      <c r="A402" s="42"/>
      <c r="B402" s="15" t="s">
        <v>0</v>
      </c>
      <c r="C402" s="8">
        <f t="shared" ref="C402:C406" si="180">SUM(D402:H402)</f>
        <v>0</v>
      </c>
      <c r="D402" s="6"/>
      <c r="E402" s="6"/>
      <c r="F402" s="6"/>
      <c r="G402" s="6"/>
      <c r="H402" s="6"/>
      <c r="I402" s="49"/>
      <c r="J402" s="49"/>
      <c r="K402" s="49"/>
      <c r="L402" s="49"/>
      <c r="M402" s="49"/>
      <c r="N402" s="49"/>
      <c r="O402" s="49"/>
      <c r="P402" s="54"/>
      <c r="Q402" s="49"/>
      <c r="R402" s="49"/>
      <c r="S402" s="49"/>
      <c r="T402" s="51"/>
    </row>
    <row r="403" spans="1:20" s="7" customFormat="1" ht="12.75" customHeight="1" x14ac:dyDescent="0.2">
      <c r="A403" s="42"/>
      <c r="B403" s="15" t="s">
        <v>1</v>
      </c>
      <c r="C403" s="8">
        <f t="shared" si="180"/>
        <v>874914.885549</v>
      </c>
      <c r="D403" s="6">
        <v>264944.35259999998</v>
      </c>
      <c r="E403" s="6">
        <v>326185.47389899998</v>
      </c>
      <c r="F403" s="6">
        <v>283785.05904999998</v>
      </c>
      <c r="G403" s="6"/>
      <c r="H403" s="6"/>
      <c r="I403" s="49"/>
      <c r="J403" s="49"/>
      <c r="K403" s="49"/>
      <c r="L403" s="49"/>
      <c r="M403" s="49"/>
      <c r="N403" s="49"/>
      <c r="O403" s="49"/>
      <c r="P403" s="54"/>
      <c r="Q403" s="49"/>
      <c r="R403" s="49"/>
      <c r="S403" s="49"/>
      <c r="T403" s="51"/>
    </row>
    <row r="404" spans="1:20" s="7" customFormat="1" ht="12.75" customHeight="1" x14ac:dyDescent="0.2">
      <c r="A404" s="42"/>
      <c r="B404" s="15" t="s">
        <v>2</v>
      </c>
      <c r="C404" s="8">
        <f t="shared" si="180"/>
        <v>8818.2926700000007</v>
      </c>
      <c r="D404" s="6">
        <v>2656.97415</v>
      </c>
      <c r="E404" s="6">
        <v>3294.8027699999998</v>
      </c>
      <c r="F404" s="6">
        <v>2866.51575</v>
      </c>
      <c r="G404" s="6"/>
      <c r="H404" s="6"/>
      <c r="I404" s="49"/>
      <c r="J404" s="49"/>
      <c r="K404" s="49"/>
      <c r="L404" s="49"/>
      <c r="M404" s="49"/>
      <c r="N404" s="49"/>
      <c r="O404" s="49"/>
      <c r="P404" s="54"/>
      <c r="Q404" s="49"/>
      <c r="R404" s="49"/>
      <c r="S404" s="49"/>
      <c r="T404" s="51"/>
    </row>
    <row r="405" spans="1:20" s="7" customFormat="1" ht="12.75" customHeight="1" x14ac:dyDescent="0.2">
      <c r="A405" s="42"/>
      <c r="B405" s="15" t="s">
        <v>316</v>
      </c>
      <c r="C405" s="8"/>
      <c r="D405" s="6"/>
      <c r="E405" s="6"/>
      <c r="F405" s="6"/>
      <c r="G405" s="6"/>
      <c r="H405" s="6"/>
      <c r="I405" s="49"/>
      <c r="J405" s="49"/>
      <c r="K405" s="49"/>
      <c r="L405" s="49"/>
      <c r="M405" s="49"/>
      <c r="N405" s="49"/>
      <c r="O405" s="49"/>
      <c r="P405" s="54"/>
      <c r="Q405" s="49"/>
      <c r="R405" s="49"/>
      <c r="S405" s="49"/>
      <c r="T405" s="51"/>
    </row>
    <row r="406" spans="1:20" s="7" customFormat="1" ht="39.950000000000003" customHeight="1" x14ac:dyDescent="0.2">
      <c r="A406" s="43"/>
      <c r="B406" s="15" t="s">
        <v>350</v>
      </c>
      <c r="C406" s="8">
        <f t="shared" si="180"/>
        <v>599593.73031000001</v>
      </c>
      <c r="D406" s="6">
        <f>262009.24183+75575.24664</f>
        <v>337584.48846999998</v>
      </c>
      <c r="E406" s="6">
        <v>262009.24184</v>
      </c>
      <c r="F406" s="6"/>
      <c r="G406" s="6"/>
      <c r="H406" s="6"/>
      <c r="I406" s="63"/>
      <c r="J406" s="63"/>
      <c r="K406" s="63"/>
      <c r="L406" s="63"/>
      <c r="M406" s="63"/>
      <c r="N406" s="63"/>
      <c r="O406" s="63"/>
      <c r="P406" s="64"/>
      <c r="Q406" s="63"/>
      <c r="R406" s="63"/>
      <c r="S406" s="63"/>
      <c r="T406" s="51"/>
    </row>
    <row r="407" spans="1:20" s="7" customFormat="1" x14ac:dyDescent="0.2">
      <c r="A407" s="41" t="s">
        <v>536</v>
      </c>
      <c r="B407" s="99" t="s">
        <v>45</v>
      </c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100"/>
    </row>
    <row r="408" spans="1:20" s="7" customFormat="1" ht="12.75" customHeight="1" x14ac:dyDescent="0.2">
      <c r="A408" s="42" t="s">
        <v>108</v>
      </c>
      <c r="B408" s="46" t="s">
        <v>226</v>
      </c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</row>
    <row r="409" spans="1:20" s="7" customFormat="1" ht="50.1" customHeight="1" x14ac:dyDescent="0.2">
      <c r="A409" s="42"/>
      <c r="B409" s="60" t="s">
        <v>251</v>
      </c>
      <c r="C409" s="61"/>
      <c r="D409" s="61"/>
      <c r="E409" s="61"/>
      <c r="F409" s="61"/>
      <c r="G409" s="61"/>
      <c r="H409" s="62"/>
      <c r="I409" s="48" t="s">
        <v>21</v>
      </c>
      <c r="J409" s="48"/>
      <c r="K409" s="48" t="s">
        <v>11</v>
      </c>
      <c r="L409" s="48"/>
      <c r="M409" s="48" t="s">
        <v>8</v>
      </c>
      <c r="N409" s="48" t="s">
        <v>23</v>
      </c>
      <c r="O409" s="48" t="s">
        <v>23</v>
      </c>
      <c r="P409" s="53" t="s">
        <v>252</v>
      </c>
      <c r="Q409" s="48" t="s">
        <v>7</v>
      </c>
      <c r="R409" s="48" t="s">
        <v>8</v>
      </c>
      <c r="S409" s="48" t="s">
        <v>31</v>
      </c>
      <c r="T409" s="51" t="s">
        <v>383</v>
      </c>
    </row>
    <row r="410" spans="1:20" s="7" customFormat="1" ht="12.75" customHeight="1" x14ac:dyDescent="0.2">
      <c r="A410" s="42"/>
      <c r="B410" s="15" t="s">
        <v>5</v>
      </c>
      <c r="C410" s="8">
        <f>SUM(D410:H410)</f>
        <v>91851.123430000007</v>
      </c>
      <c r="D410" s="8">
        <f t="shared" ref="D410" si="181">SUM(D411:D414)</f>
        <v>46018.855299089388</v>
      </c>
      <c r="E410" s="8">
        <f t="shared" ref="E410" si="182">SUM(E411:E414)</f>
        <v>45832.268130910612</v>
      </c>
      <c r="F410" s="8">
        <f t="shared" ref="F410:G410" si="183">SUM(F411:F414)</f>
        <v>0</v>
      </c>
      <c r="G410" s="8">
        <f t="shared" si="183"/>
        <v>0</v>
      </c>
      <c r="H410" s="8">
        <f t="shared" ref="H410" si="184">SUM(H411:H414)</f>
        <v>0</v>
      </c>
      <c r="I410" s="49"/>
      <c r="J410" s="49"/>
      <c r="K410" s="49"/>
      <c r="L410" s="49"/>
      <c r="M410" s="49"/>
      <c r="N410" s="49"/>
      <c r="O410" s="49"/>
      <c r="P410" s="54"/>
      <c r="Q410" s="49"/>
      <c r="R410" s="49"/>
      <c r="S410" s="49"/>
      <c r="T410" s="51"/>
    </row>
    <row r="411" spans="1:20" s="7" customFormat="1" ht="12.75" customHeight="1" x14ac:dyDescent="0.2">
      <c r="A411" s="42"/>
      <c r="B411" s="15" t="s">
        <v>0</v>
      </c>
      <c r="C411" s="8">
        <f t="shared" ref="C411:C414" si="185">SUM(D411:H411)</f>
        <v>0</v>
      </c>
      <c r="D411" s="6"/>
      <c r="E411" s="6"/>
      <c r="F411" s="6"/>
      <c r="G411" s="6"/>
      <c r="H411" s="6"/>
      <c r="I411" s="49"/>
      <c r="J411" s="49"/>
      <c r="K411" s="49"/>
      <c r="L411" s="49"/>
      <c r="M411" s="49"/>
      <c r="N411" s="49"/>
      <c r="O411" s="49"/>
      <c r="P411" s="54"/>
      <c r="Q411" s="49"/>
      <c r="R411" s="49"/>
      <c r="S411" s="49"/>
      <c r="T411" s="51"/>
    </row>
    <row r="412" spans="1:20" s="7" customFormat="1" ht="12.75" customHeight="1" x14ac:dyDescent="0.2">
      <c r="A412" s="42"/>
      <c r="B412" s="15" t="s">
        <v>1</v>
      </c>
      <c r="C412" s="8">
        <f t="shared" si="185"/>
        <v>90000</v>
      </c>
      <c r="D412" s="6">
        <v>45091.413390000002</v>
      </c>
      <c r="E412" s="6">
        <v>44908.586609999998</v>
      </c>
      <c r="F412" s="6"/>
      <c r="G412" s="6"/>
      <c r="H412" s="6"/>
      <c r="I412" s="49"/>
      <c r="J412" s="49"/>
      <c r="K412" s="49"/>
      <c r="L412" s="49"/>
      <c r="M412" s="49"/>
      <c r="N412" s="49"/>
      <c r="O412" s="49"/>
      <c r="P412" s="54"/>
      <c r="Q412" s="49"/>
      <c r="R412" s="49"/>
      <c r="S412" s="49"/>
      <c r="T412" s="51"/>
    </row>
    <row r="413" spans="1:20" s="7" customFormat="1" ht="12.75" customHeight="1" x14ac:dyDescent="0.2">
      <c r="A413" s="42"/>
      <c r="B413" s="15" t="s">
        <v>2</v>
      </c>
      <c r="C413" s="8">
        <f t="shared" si="185"/>
        <v>1851.1234300000001</v>
      </c>
      <c r="D413" s="6">
        <v>927.44190908938583</v>
      </c>
      <c r="E413" s="6">
        <v>923.68152091061427</v>
      </c>
      <c r="F413" s="6"/>
      <c r="G413" s="6"/>
      <c r="H413" s="6"/>
      <c r="I413" s="49"/>
      <c r="J413" s="49"/>
      <c r="K413" s="49"/>
      <c r="L413" s="49"/>
      <c r="M413" s="49"/>
      <c r="N413" s="49"/>
      <c r="O413" s="49"/>
      <c r="P413" s="54"/>
      <c r="Q413" s="49"/>
      <c r="R413" s="49"/>
      <c r="S413" s="49"/>
      <c r="T413" s="51"/>
    </row>
    <row r="414" spans="1:20" s="7" customFormat="1" ht="12.75" customHeight="1" x14ac:dyDescent="0.2">
      <c r="A414" s="43"/>
      <c r="B414" s="15" t="s">
        <v>3</v>
      </c>
      <c r="C414" s="8">
        <f t="shared" si="185"/>
        <v>0</v>
      </c>
      <c r="D414" s="6"/>
      <c r="E414" s="6"/>
      <c r="F414" s="6"/>
      <c r="G414" s="6"/>
      <c r="H414" s="6"/>
      <c r="I414" s="63"/>
      <c r="J414" s="63"/>
      <c r="K414" s="63"/>
      <c r="L414" s="63"/>
      <c r="M414" s="63"/>
      <c r="N414" s="63"/>
      <c r="O414" s="63"/>
      <c r="P414" s="64"/>
      <c r="Q414" s="63"/>
      <c r="R414" s="63"/>
      <c r="S414" s="63"/>
      <c r="T414" s="51"/>
    </row>
    <row r="415" spans="1:20" s="7" customFormat="1" x14ac:dyDescent="0.2">
      <c r="A415" s="41" t="s">
        <v>537</v>
      </c>
      <c r="B415" s="99" t="s">
        <v>45</v>
      </c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100"/>
    </row>
    <row r="416" spans="1:20" s="7" customFormat="1" ht="12.75" customHeight="1" x14ac:dyDescent="0.2">
      <c r="A416" s="42" t="s">
        <v>108</v>
      </c>
      <c r="B416" s="46" t="s">
        <v>226</v>
      </c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</row>
    <row r="417" spans="1:20" s="7" customFormat="1" ht="50.1" customHeight="1" x14ac:dyDescent="0.2">
      <c r="A417" s="42"/>
      <c r="B417" s="60" t="s">
        <v>397</v>
      </c>
      <c r="C417" s="61"/>
      <c r="D417" s="61"/>
      <c r="E417" s="61"/>
      <c r="F417" s="61"/>
      <c r="G417" s="61"/>
      <c r="H417" s="62"/>
      <c r="I417" s="48" t="s">
        <v>399</v>
      </c>
      <c r="J417" s="48" t="s">
        <v>22</v>
      </c>
      <c r="K417" s="48" t="s">
        <v>42</v>
      </c>
      <c r="L417" s="48" t="s">
        <v>400</v>
      </c>
      <c r="M417" s="48" t="s">
        <v>111</v>
      </c>
      <c r="N417" s="48" t="s">
        <v>45</v>
      </c>
      <c r="O417" s="48" t="s">
        <v>111</v>
      </c>
      <c r="P417" s="53" t="s">
        <v>401</v>
      </c>
      <c r="Q417" s="48"/>
      <c r="R417" s="48" t="s">
        <v>8</v>
      </c>
      <c r="S417" s="48" t="s">
        <v>31</v>
      </c>
      <c r="T417" s="87"/>
    </row>
    <row r="418" spans="1:20" s="7" customFormat="1" ht="12.75" customHeight="1" x14ac:dyDescent="0.2">
      <c r="A418" s="42"/>
      <c r="B418" s="15" t="s">
        <v>5</v>
      </c>
      <c r="C418" s="8">
        <f>SUM(D418:H418)</f>
        <v>9000</v>
      </c>
      <c r="D418" s="8">
        <f t="shared" ref="D418:H418" si="186">SUM(D419:D422)</f>
        <v>9000</v>
      </c>
      <c r="E418" s="8">
        <f t="shared" si="186"/>
        <v>0</v>
      </c>
      <c r="F418" s="8">
        <f t="shared" si="186"/>
        <v>0</v>
      </c>
      <c r="G418" s="8">
        <f t="shared" si="186"/>
        <v>0</v>
      </c>
      <c r="H418" s="8">
        <f t="shared" si="186"/>
        <v>0</v>
      </c>
      <c r="I418" s="49"/>
      <c r="J418" s="49"/>
      <c r="K418" s="49"/>
      <c r="L418" s="49"/>
      <c r="M418" s="49"/>
      <c r="N418" s="49"/>
      <c r="O418" s="49"/>
      <c r="P418" s="54"/>
      <c r="Q418" s="49"/>
      <c r="R418" s="49"/>
      <c r="S418" s="49"/>
      <c r="T418" s="87"/>
    </row>
    <row r="419" spans="1:20" s="7" customFormat="1" ht="12.75" customHeight="1" x14ac:dyDescent="0.2">
      <c r="A419" s="42"/>
      <c r="B419" s="15" t="s">
        <v>0</v>
      </c>
      <c r="C419" s="8">
        <f t="shared" ref="C419:C422" si="187">SUM(D419:H419)</f>
        <v>0</v>
      </c>
      <c r="D419" s="6"/>
      <c r="E419" s="6"/>
      <c r="F419" s="6"/>
      <c r="G419" s="6"/>
      <c r="H419" s="6"/>
      <c r="I419" s="49"/>
      <c r="J419" s="49"/>
      <c r="K419" s="49"/>
      <c r="L419" s="49"/>
      <c r="M419" s="49"/>
      <c r="N419" s="49"/>
      <c r="O419" s="49"/>
      <c r="P419" s="54"/>
      <c r="Q419" s="49"/>
      <c r="R419" s="49"/>
      <c r="S419" s="49"/>
      <c r="T419" s="87"/>
    </row>
    <row r="420" spans="1:20" s="7" customFormat="1" ht="12.75" customHeight="1" x14ac:dyDescent="0.2">
      <c r="A420" s="42"/>
      <c r="B420" s="15" t="s">
        <v>1</v>
      </c>
      <c r="C420" s="8">
        <f t="shared" si="187"/>
        <v>9000</v>
      </c>
      <c r="D420" s="6">
        <v>9000</v>
      </c>
      <c r="E420" s="6"/>
      <c r="F420" s="6"/>
      <c r="G420" s="6"/>
      <c r="H420" s="6"/>
      <c r="I420" s="49"/>
      <c r="J420" s="49"/>
      <c r="K420" s="49"/>
      <c r="L420" s="49"/>
      <c r="M420" s="49"/>
      <c r="N420" s="49"/>
      <c r="O420" s="49"/>
      <c r="P420" s="54"/>
      <c r="Q420" s="49"/>
      <c r="R420" s="49"/>
      <c r="S420" s="49"/>
      <c r="T420" s="87"/>
    </row>
    <row r="421" spans="1:20" s="7" customFormat="1" ht="12.75" customHeight="1" x14ac:dyDescent="0.2">
      <c r="A421" s="42"/>
      <c r="B421" s="15" t="s">
        <v>2</v>
      </c>
      <c r="C421" s="8">
        <f t="shared" si="187"/>
        <v>0</v>
      </c>
      <c r="D421" s="6"/>
      <c r="E421" s="6"/>
      <c r="F421" s="6"/>
      <c r="G421" s="6"/>
      <c r="H421" s="6"/>
      <c r="I421" s="49"/>
      <c r="J421" s="49"/>
      <c r="K421" s="49"/>
      <c r="L421" s="49"/>
      <c r="M421" s="49"/>
      <c r="N421" s="49"/>
      <c r="O421" s="49"/>
      <c r="P421" s="54"/>
      <c r="Q421" s="49"/>
      <c r="R421" s="49"/>
      <c r="S421" s="49"/>
      <c r="T421" s="87"/>
    </row>
    <row r="422" spans="1:20" s="7" customFormat="1" ht="12.75" customHeight="1" x14ac:dyDescent="0.2">
      <c r="A422" s="43"/>
      <c r="B422" s="15" t="s">
        <v>3</v>
      </c>
      <c r="C422" s="8">
        <f t="shared" si="187"/>
        <v>0</v>
      </c>
      <c r="D422" s="6"/>
      <c r="E422" s="6"/>
      <c r="F422" s="6"/>
      <c r="G422" s="6"/>
      <c r="H422" s="6"/>
      <c r="I422" s="63"/>
      <c r="J422" s="63"/>
      <c r="K422" s="63"/>
      <c r="L422" s="63"/>
      <c r="M422" s="63"/>
      <c r="N422" s="63"/>
      <c r="O422" s="63"/>
      <c r="P422" s="64"/>
      <c r="Q422" s="63"/>
      <c r="R422" s="63"/>
      <c r="S422" s="63"/>
      <c r="T422" s="87"/>
    </row>
    <row r="423" spans="1:20" s="7" customFormat="1" ht="12.75" customHeight="1" x14ac:dyDescent="0.2">
      <c r="A423" s="41" t="s">
        <v>538</v>
      </c>
      <c r="B423" s="99" t="s">
        <v>45</v>
      </c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100"/>
    </row>
    <row r="424" spans="1:20" s="7" customFormat="1" ht="12.75" customHeight="1" x14ac:dyDescent="0.2">
      <c r="A424" s="42" t="s">
        <v>108</v>
      </c>
      <c r="B424" s="46" t="s">
        <v>226</v>
      </c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s="7" customFormat="1" ht="50.1" customHeight="1" x14ac:dyDescent="0.2">
      <c r="A425" s="42"/>
      <c r="B425" s="60" t="s">
        <v>436</v>
      </c>
      <c r="C425" s="61"/>
      <c r="D425" s="61"/>
      <c r="E425" s="61"/>
      <c r="F425" s="61"/>
      <c r="G425" s="61"/>
      <c r="H425" s="62"/>
      <c r="I425" s="48"/>
      <c r="J425" s="48" t="s">
        <v>489</v>
      </c>
      <c r="K425" s="48" t="s">
        <v>42</v>
      </c>
      <c r="L425" s="48"/>
      <c r="M425" s="48" t="s">
        <v>111</v>
      </c>
      <c r="N425" s="48" t="s">
        <v>45</v>
      </c>
      <c r="O425" s="48" t="s">
        <v>111</v>
      </c>
      <c r="P425" s="53" t="s">
        <v>490</v>
      </c>
      <c r="Q425" s="48" t="s">
        <v>30</v>
      </c>
      <c r="R425" s="48" t="s">
        <v>35</v>
      </c>
      <c r="S425" s="48" t="s">
        <v>25</v>
      </c>
      <c r="T425" s="87"/>
    </row>
    <row r="426" spans="1:20" s="7" customFormat="1" ht="12.75" customHeight="1" x14ac:dyDescent="0.2">
      <c r="A426" s="42"/>
      <c r="B426" s="15" t="s">
        <v>5</v>
      </c>
      <c r="C426" s="8">
        <f>SUM(D426:H426)</f>
        <v>12933.333329999999</v>
      </c>
      <c r="D426" s="8">
        <f t="shared" ref="D426:H426" si="188">SUM(D427:D430)</f>
        <v>12933.333329999999</v>
      </c>
      <c r="E426" s="8">
        <f t="shared" si="188"/>
        <v>0</v>
      </c>
      <c r="F426" s="8">
        <f t="shared" si="188"/>
        <v>0</v>
      </c>
      <c r="G426" s="8">
        <f t="shared" si="188"/>
        <v>0</v>
      </c>
      <c r="H426" s="8">
        <f t="shared" si="188"/>
        <v>0</v>
      </c>
      <c r="I426" s="49"/>
      <c r="J426" s="49"/>
      <c r="K426" s="49"/>
      <c r="L426" s="49"/>
      <c r="M426" s="49"/>
      <c r="N426" s="49"/>
      <c r="O426" s="49"/>
      <c r="P426" s="54"/>
      <c r="Q426" s="49"/>
      <c r="R426" s="49"/>
      <c r="S426" s="49"/>
      <c r="T426" s="87"/>
    </row>
    <row r="427" spans="1:20" s="7" customFormat="1" ht="12.75" customHeight="1" x14ac:dyDescent="0.2">
      <c r="A427" s="42"/>
      <c r="B427" s="15" t="s">
        <v>0</v>
      </c>
      <c r="C427" s="8">
        <f t="shared" ref="C427:C430" si="189">SUM(D427:H427)</f>
        <v>0</v>
      </c>
      <c r="D427" s="6"/>
      <c r="E427" s="6"/>
      <c r="F427" s="6"/>
      <c r="G427" s="6"/>
      <c r="H427" s="6"/>
      <c r="I427" s="49"/>
      <c r="J427" s="49"/>
      <c r="K427" s="49"/>
      <c r="L427" s="49"/>
      <c r="M427" s="49"/>
      <c r="N427" s="49"/>
      <c r="O427" s="49"/>
      <c r="P427" s="54"/>
      <c r="Q427" s="49"/>
      <c r="R427" s="49"/>
      <c r="S427" s="49"/>
      <c r="T427" s="87"/>
    </row>
    <row r="428" spans="1:20" s="7" customFormat="1" ht="12.75" customHeight="1" x14ac:dyDescent="0.2">
      <c r="A428" s="42"/>
      <c r="B428" s="15" t="s">
        <v>1</v>
      </c>
      <c r="C428" s="8">
        <f t="shared" si="189"/>
        <v>12933.333329999999</v>
      </c>
      <c r="D428" s="6">
        <f>0+12933.33333</f>
        <v>12933.333329999999</v>
      </c>
      <c r="E428" s="6"/>
      <c r="F428" s="6"/>
      <c r="G428" s="6"/>
      <c r="H428" s="6"/>
      <c r="I428" s="49"/>
      <c r="J428" s="49"/>
      <c r="K428" s="49"/>
      <c r="L428" s="49"/>
      <c r="M428" s="49"/>
      <c r="N428" s="49"/>
      <c r="O428" s="49"/>
      <c r="P428" s="54"/>
      <c r="Q428" s="49"/>
      <c r="R428" s="49"/>
      <c r="S428" s="49"/>
      <c r="T428" s="87"/>
    </row>
    <row r="429" spans="1:20" s="7" customFormat="1" ht="12.75" customHeight="1" x14ac:dyDescent="0.2">
      <c r="A429" s="42"/>
      <c r="B429" s="15" t="s">
        <v>2</v>
      </c>
      <c r="C429" s="8">
        <f t="shared" si="189"/>
        <v>0</v>
      </c>
      <c r="D429" s="6"/>
      <c r="E429" s="6"/>
      <c r="F429" s="6"/>
      <c r="G429" s="6"/>
      <c r="H429" s="6"/>
      <c r="I429" s="49"/>
      <c r="J429" s="49"/>
      <c r="K429" s="49"/>
      <c r="L429" s="49"/>
      <c r="M429" s="49"/>
      <c r="N429" s="49"/>
      <c r="O429" s="49"/>
      <c r="P429" s="54"/>
      <c r="Q429" s="49"/>
      <c r="R429" s="49"/>
      <c r="S429" s="49"/>
      <c r="T429" s="87"/>
    </row>
    <row r="430" spans="1:20" s="7" customFormat="1" ht="12.75" customHeight="1" x14ac:dyDescent="0.2">
      <c r="A430" s="43"/>
      <c r="B430" s="15" t="s">
        <v>3</v>
      </c>
      <c r="C430" s="8">
        <f t="shared" si="189"/>
        <v>0</v>
      </c>
      <c r="D430" s="6"/>
      <c r="E430" s="6"/>
      <c r="F430" s="6"/>
      <c r="G430" s="6"/>
      <c r="H430" s="6"/>
      <c r="I430" s="63"/>
      <c r="J430" s="63"/>
      <c r="K430" s="63"/>
      <c r="L430" s="63"/>
      <c r="M430" s="63"/>
      <c r="N430" s="63"/>
      <c r="O430" s="63"/>
      <c r="P430" s="64"/>
      <c r="Q430" s="63"/>
      <c r="R430" s="63"/>
      <c r="S430" s="63"/>
      <c r="T430" s="87"/>
    </row>
    <row r="431" spans="1:20" s="7" customFormat="1" x14ac:dyDescent="0.2">
      <c r="A431" s="83" t="s">
        <v>125</v>
      </c>
      <c r="B431" s="46" t="s">
        <v>182</v>
      </c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</row>
    <row r="432" spans="1:20" s="7" customFormat="1" x14ac:dyDescent="0.2">
      <c r="A432" s="84"/>
      <c r="B432" s="33" t="s">
        <v>5</v>
      </c>
      <c r="C432" s="9">
        <f>SUM(D432:H432)</f>
        <v>2329254.8291681837</v>
      </c>
      <c r="D432" s="9">
        <f t="shared" ref="D432" si="190">SUM(D433:D436)</f>
        <v>582113.95397999999</v>
      </c>
      <c r="E432" s="9">
        <f t="shared" ref="E432:F432" si="191">SUM(E433:E436)</f>
        <v>679560.15098818368</v>
      </c>
      <c r="F432" s="9">
        <f t="shared" si="191"/>
        <v>103163.68938999998</v>
      </c>
      <c r="G432" s="9">
        <f t="shared" ref="G432:H432" si="192">SUM(G433:G436)</f>
        <v>740138.98973999999</v>
      </c>
      <c r="H432" s="9">
        <f t="shared" si="192"/>
        <v>224278.04507000002</v>
      </c>
      <c r="I432" s="65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7"/>
    </row>
    <row r="433" spans="1:20" s="7" customFormat="1" ht="12.75" customHeight="1" x14ac:dyDescent="0.2">
      <c r="A433" s="84"/>
      <c r="B433" s="33" t="s">
        <v>0</v>
      </c>
      <c r="C433" s="9">
        <f t="shared" ref="C433:C436" si="193">SUM(D433:H433)</f>
        <v>1158137.7</v>
      </c>
      <c r="D433" s="9">
        <f>D441+D449+D457+D465+D473+D481+D489+D497+D505+D513+D521+D529+D537+D545</f>
        <v>468774.5</v>
      </c>
      <c r="E433" s="9">
        <f t="shared" ref="E433:H433" si="194">E441+E449+E457+E465+E473+E481+E489+E497+E505+E513+E521+E529+E537+E545</f>
        <v>614642.5</v>
      </c>
      <c r="F433" s="9">
        <f t="shared" si="194"/>
        <v>74720.7</v>
      </c>
      <c r="G433" s="9">
        <f t="shared" si="194"/>
        <v>0</v>
      </c>
      <c r="H433" s="9">
        <f t="shared" si="194"/>
        <v>0</v>
      </c>
      <c r="I433" s="68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70"/>
    </row>
    <row r="434" spans="1:20" s="7" customFormat="1" ht="12.75" customHeight="1" x14ac:dyDescent="0.2">
      <c r="A434" s="84"/>
      <c r="B434" s="33" t="s">
        <v>1</v>
      </c>
      <c r="C434" s="9">
        <f t="shared" si="193"/>
        <v>1167485.8426900001</v>
      </c>
      <c r="D434" s="9">
        <f t="shared" ref="D434:H436" si="195">D442+D450+D458+D466+D474+D482+D490+D498+D506+D514+D522+D530+D538+D546</f>
        <v>112107.56593000001</v>
      </c>
      <c r="E434" s="9">
        <f t="shared" si="195"/>
        <v>64611.669289999998</v>
      </c>
      <c r="F434" s="9">
        <f t="shared" si="195"/>
        <v>27874.129919999999</v>
      </c>
      <c r="G434" s="9">
        <f t="shared" si="195"/>
        <v>739316.20189000003</v>
      </c>
      <c r="H434" s="9">
        <f t="shared" si="195"/>
        <v>223576.27566000001</v>
      </c>
      <c r="I434" s="68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70"/>
    </row>
    <row r="435" spans="1:20" s="7" customFormat="1" ht="12.75" customHeight="1" x14ac:dyDescent="0.2">
      <c r="A435" s="84"/>
      <c r="B435" s="33" t="s">
        <v>2</v>
      </c>
      <c r="C435" s="9">
        <f t="shared" si="193"/>
        <v>3631.286478183667</v>
      </c>
      <c r="D435" s="9">
        <f t="shared" si="195"/>
        <v>1231.88805</v>
      </c>
      <c r="E435" s="9">
        <f t="shared" si="195"/>
        <v>305.98169818366756</v>
      </c>
      <c r="F435" s="9">
        <f t="shared" si="195"/>
        <v>568.85946999999999</v>
      </c>
      <c r="G435" s="9">
        <f t="shared" si="195"/>
        <v>822.78784999999993</v>
      </c>
      <c r="H435" s="9">
        <f t="shared" si="195"/>
        <v>701.76940999999999</v>
      </c>
      <c r="I435" s="68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70"/>
    </row>
    <row r="436" spans="1:20" s="7" customFormat="1" ht="12.75" customHeight="1" x14ac:dyDescent="0.2">
      <c r="A436" s="85"/>
      <c r="B436" s="33" t="s">
        <v>3</v>
      </c>
      <c r="C436" s="9">
        <f t="shared" si="193"/>
        <v>0</v>
      </c>
      <c r="D436" s="9">
        <f t="shared" si="195"/>
        <v>0</v>
      </c>
      <c r="E436" s="9">
        <f t="shared" si="195"/>
        <v>0</v>
      </c>
      <c r="F436" s="9">
        <f t="shared" si="195"/>
        <v>0</v>
      </c>
      <c r="G436" s="9">
        <f t="shared" si="195"/>
        <v>0</v>
      </c>
      <c r="H436" s="9">
        <f t="shared" si="195"/>
        <v>0</v>
      </c>
      <c r="I436" s="71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3"/>
    </row>
    <row r="437" spans="1:20" s="7" customFormat="1" x14ac:dyDescent="0.2">
      <c r="A437" s="41" t="s">
        <v>539</v>
      </c>
      <c r="B437" s="44" t="s">
        <v>71</v>
      </c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5"/>
    </row>
    <row r="438" spans="1:20" s="7" customFormat="1" x14ac:dyDescent="0.2">
      <c r="A438" s="42" t="s">
        <v>108</v>
      </c>
      <c r="B438" s="46" t="s">
        <v>81</v>
      </c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</row>
    <row r="439" spans="1:20" s="7" customFormat="1" ht="50.1" customHeight="1" x14ac:dyDescent="0.2">
      <c r="A439" s="42"/>
      <c r="B439" s="60" t="s">
        <v>227</v>
      </c>
      <c r="C439" s="61"/>
      <c r="D439" s="61"/>
      <c r="E439" s="61"/>
      <c r="F439" s="61"/>
      <c r="G439" s="61"/>
      <c r="H439" s="62"/>
      <c r="I439" s="48" t="s">
        <v>21</v>
      </c>
      <c r="J439" s="48"/>
      <c r="K439" s="48" t="s">
        <v>11</v>
      </c>
      <c r="L439" s="48" t="s">
        <v>91</v>
      </c>
      <c r="M439" s="48" t="s">
        <v>92</v>
      </c>
      <c r="N439" s="48" t="s">
        <v>93</v>
      </c>
      <c r="O439" s="48" t="s">
        <v>93</v>
      </c>
      <c r="P439" s="53">
        <v>59742</v>
      </c>
      <c r="Q439" s="48" t="s">
        <v>73</v>
      </c>
      <c r="R439" s="48" t="s">
        <v>92</v>
      </c>
      <c r="S439" s="48" t="s">
        <v>32</v>
      </c>
      <c r="T439" s="51" t="s">
        <v>309</v>
      </c>
    </row>
    <row r="440" spans="1:20" s="7" customFormat="1" ht="12.75" customHeight="1" x14ac:dyDescent="0.2">
      <c r="A440" s="42"/>
      <c r="B440" s="15" t="s">
        <v>5</v>
      </c>
      <c r="C440" s="8">
        <f>SUM(D440:H440)</f>
        <v>167972.99942000001</v>
      </c>
      <c r="D440" s="6">
        <f t="shared" ref="D440" si="196">SUM(D441:D444)</f>
        <v>43433.927339999995</v>
      </c>
      <c r="E440" s="6">
        <f t="shared" ref="E440:G440" si="197">SUM(E441:E444)</f>
        <v>49818.372079999994</v>
      </c>
      <c r="F440" s="6">
        <f t="shared" si="197"/>
        <v>74720.7</v>
      </c>
      <c r="G440" s="6">
        <f t="shared" si="197"/>
        <v>0</v>
      </c>
      <c r="H440" s="6">
        <f t="shared" ref="H440" si="198">SUM(H441:H444)</f>
        <v>0</v>
      </c>
      <c r="I440" s="49"/>
      <c r="J440" s="49"/>
      <c r="K440" s="49"/>
      <c r="L440" s="49"/>
      <c r="M440" s="49"/>
      <c r="N440" s="49"/>
      <c r="O440" s="49"/>
      <c r="P440" s="54"/>
      <c r="Q440" s="49"/>
      <c r="R440" s="49"/>
      <c r="S440" s="49"/>
      <c r="T440" s="51"/>
    </row>
    <row r="441" spans="1:20" s="7" customFormat="1" ht="12.75" customHeight="1" x14ac:dyDescent="0.2">
      <c r="A441" s="42"/>
      <c r="B441" s="15" t="s">
        <v>0</v>
      </c>
      <c r="C441" s="8">
        <f t="shared" ref="C441:C444" si="199">SUM(D441:H441)</f>
        <v>157193.5</v>
      </c>
      <c r="D441" s="6">
        <f>23229+9924.6</f>
        <v>33153.599999999999</v>
      </c>
      <c r="E441" s="6">
        <v>49319.199999999997</v>
      </c>
      <c r="F441" s="6">
        <v>74720.7</v>
      </c>
      <c r="G441" s="6"/>
      <c r="H441" s="6"/>
      <c r="I441" s="49"/>
      <c r="J441" s="49"/>
      <c r="K441" s="49"/>
      <c r="L441" s="49"/>
      <c r="M441" s="49"/>
      <c r="N441" s="49"/>
      <c r="O441" s="49"/>
      <c r="P441" s="54"/>
      <c r="Q441" s="49"/>
      <c r="R441" s="49"/>
      <c r="S441" s="49"/>
      <c r="T441" s="51"/>
    </row>
    <row r="442" spans="1:20" s="7" customFormat="1" ht="12.75" customHeight="1" x14ac:dyDescent="0.2">
      <c r="A442" s="42"/>
      <c r="B442" s="15" t="s">
        <v>1</v>
      </c>
      <c r="C442" s="8">
        <f>SUM(D442:H442)</f>
        <v>10732.810100000001</v>
      </c>
      <c r="D442" s="6">
        <v>10234.63636</v>
      </c>
      <c r="E442" s="6">
        <v>498.17374000000001</v>
      </c>
      <c r="F442" s="6"/>
      <c r="G442" s="6"/>
      <c r="H442" s="6"/>
      <c r="I442" s="49"/>
      <c r="J442" s="49"/>
      <c r="K442" s="49"/>
      <c r="L442" s="49"/>
      <c r="M442" s="49"/>
      <c r="N442" s="49"/>
      <c r="O442" s="49"/>
      <c r="P442" s="54"/>
      <c r="Q442" s="49"/>
      <c r="R442" s="49"/>
      <c r="S442" s="49"/>
      <c r="T442" s="51"/>
    </row>
    <row r="443" spans="1:20" s="7" customFormat="1" ht="12.75" customHeight="1" x14ac:dyDescent="0.2">
      <c r="A443" s="42"/>
      <c r="B443" s="15" t="s">
        <v>2</v>
      </c>
      <c r="C443" s="8">
        <f t="shared" si="199"/>
        <v>46.689320000000002</v>
      </c>
      <c r="D443" s="6">
        <v>45.690980000000003</v>
      </c>
      <c r="E443" s="6">
        <v>0.99834000000000001</v>
      </c>
      <c r="F443" s="6"/>
      <c r="G443" s="6"/>
      <c r="H443" s="6"/>
      <c r="I443" s="49"/>
      <c r="J443" s="49"/>
      <c r="K443" s="49"/>
      <c r="L443" s="49"/>
      <c r="M443" s="49"/>
      <c r="N443" s="49"/>
      <c r="O443" s="49"/>
      <c r="P443" s="54"/>
      <c r="Q443" s="49"/>
      <c r="R443" s="49"/>
      <c r="S443" s="49"/>
      <c r="T443" s="51"/>
    </row>
    <row r="444" spans="1:20" s="7" customFormat="1" ht="12.75" customHeight="1" x14ac:dyDescent="0.2">
      <c r="A444" s="43"/>
      <c r="B444" s="15" t="s">
        <v>3</v>
      </c>
      <c r="C444" s="8">
        <f t="shared" si="199"/>
        <v>0</v>
      </c>
      <c r="D444" s="6"/>
      <c r="E444" s="6"/>
      <c r="F444" s="6"/>
      <c r="G444" s="6"/>
      <c r="H444" s="6"/>
      <c r="I444" s="63"/>
      <c r="J444" s="63"/>
      <c r="K444" s="63"/>
      <c r="L444" s="63"/>
      <c r="M444" s="63"/>
      <c r="N444" s="63"/>
      <c r="O444" s="63"/>
      <c r="P444" s="64"/>
      <c r="Q444" s="63"/>
      <c r="R444" s="63"/>
      <c r="S444" s="63"/>
      <c r="T444" s="51"/>
    </row>
    <row r="445" spans="1:20" s="7" customFormat="1" x14ac:dyDescent="0.2">
      <c r="A445" s="41" t="s">
        <v>540</v>
      </c>
      <c r="B445" s="44" t="s">
        <v>45</v>
      </c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5"/>
    </row>
    <row r="446" spans="1:20" s="7" customFormat="1" x14ac:dyDescent="0.2">
      <c r="A446" s="42" t="s">
        <v>108</v>
      </c>
      <c r="B446" s="46" t="s">
        <v>184</v>
      </c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</row>
    <row r="447" spans="1:20" s="7" customFormat="1" ht="50.1" customHeight="1" x14ac:dyDescent="0.2">
      <c r="A447" s="42"/>
      <c r="B447" s="60" t="s">
        <v>185</v>
      </c>
      <c r="C447" s="61"/>
      <c r="D447" s="61"/>
      <c r="E447" s="61"/>
      <c r="F447" s="61"/>
      <c r="G447" s="61"/>
      <c r="H447" s="62"/>
      <c r="I447" s="48" t="s">
        <v>164</v>
      </c>
      <c r="J447" s="48"/>
      <c r="K447" s="48" t="s">
        <v>42</v>
      </c>
      <c r="L447" s="48" t="s">
        <v>186</v>
      </c>
      <c r="M447" s="48" t="s">
        <v>111</v>
      </c>
      <c r="N447" s="48" t="s">
        <v>45</v>
      </c>
      <c r="O447" s="48" t="s">
        <v>111</v>
      </c>
      <c r="P447" s="53" t="s">
        <v>187</v>
      </c>
      <c r="Q447" s="48" t="s">
        <v>30</v>
      </c>
      <c r="R447" s="48" t="s">
        <v>41</v>
      </c>
      <c r="S447" s="48" t="s">
        <v>32</v>
      </c>
      <c r="T447" s="51" t="s">
        <v>384</v>
      </c>
    </row>
    <row r="448" spans="1:20" s="7" customFormat="1" ht="12.75" customHeight="1" x14ac:dyDescent="0.2">
      <c r="A448" s="42"/>
      <c r="B448" s="15" t="s">
        <v>5</v>
      </c>
      <c r="C448" s="8">
        <f>SUM(D448:H448)</f>
        <v>440993.505</v>
      </c>
      <c r="D448" s="6">
        <f t="shared" ref="D448" si="200">SUM(D449:D452)</f>
        <v>248227.10500000001</v>
      </c>
      <c r="E448" s="6">
        <f t="shared" ref="E448" si="201">SUM(E449:E452)</f>
        <v>192766.4</v>
      </c>
      <c r="F448" s="6">
        <f t="shared" ref="F448" si="202">SUM(F449:F452)</f>
        <v>0</v>
      </c>
      <c r="G448" s="6">
        <v>0</v>
      </c>
      <c r="H448" s="6">
        <f t="shared" ref="H448" si="203">SUM(H449:H452)</f>
        <v>0</v>
      </c>
      <c r="I448" s="49"/>
      <c r="J448" s="49"/>
      <c r="K448" s="49"/>
      <c r="L448" s="49"/>
      <c r="M448" s="49"/>
      <c r="N448" s="49"/>
      <c r="O448" s="49"/>
      <c r="P448" s="54"/>
      <c r="Q448" s="49"/>
      <c r="R448" s="49"/>
      <c r="S448" s="49"/>
      <c r="T448" s="51"/>
    </row>
    <row r="449" spans="1:20" s="7" customFormat="1" ht="12.75" customHeight="1" x14ac:dyDescent="0.2">
      <c r="A449" s="42"/>
      <c r="B449" s="15" t="s">
        <v>0</v>
      </c>
      <c r="C449" s="8">
        <f t="shared" ref="C449:C452" si="204">SUM(D449:H449)</f>
        <v>384898.4</v>
      </c>
      <c r="D449" s="6">
        <v>217232</v>
      </c>
      <c r="E449" s="6">
        <v>167666.4</v>
      </c>
      <c r="F449" s="6"/>
      <c r="G449" s="6"/>
      <c r="H449" s="6"/>
      <c r="I449" s="49"/>
      <c r="J449" s="49"/>
      <c r="K449" s="49"/>
      <c r="L449" s="49"/>
      <c r="M449" s="49"/>
      <c r="N449" s="49"/>
      <c r="O449" s="49"/>
      <c r="P449" s="54"/>
      <c r="Q449" s="49"/>
      <c r="R449" s="49"/>
      <c r="S449" s="49"/>
      <c r="T449" s="51"/>
    </row>
    <row r="450" spans="1:20" s="7" customFormat="1" ht="12.75" customHeight="1" x14ac:dyDescent="0.2">
      <c r="A450" s="42"/>
      <c r="B450" s="15" t="s">
        <v>1</v>
      </c>
      <c r="C450" s="8">
        <f t="shared" si="204"/>
        <v>56095.104999999996</v>
      </c>
      <c r="D450" s="6">
        <f>39916.017-8920.912</f>
        <v>30995.105</v>
      </c>
      <c r="E450" s="6">
        <f>0+25100</f>
        <v>25100</v>
      </c>
      <c r="F450" s="6"/>
      <c r="G450" s="6"/>
      <c r="H450" s="6"/>
      <c r="I450" s="49"/>
      <c r="J450" s="49"/>
      <c r="K450" s="49"/>
      <c r="L450" s="49"/>
      <c r="M450" s="49"/>
      <c r="N450" s="49"/>
      <c r="O450" s="49"/>
      <c r="P450" s="54"/>
      <c r="Q450" s="49"/>
      <c r="R450" s="49"/>
      <c r="S450" s="49"/>
      <c r="T450" s="51"/>
    </row>
    <row r="451" spans="1:20" s="7" customFormat="1" ht="12.75" customHeight="1" x14ac:dyDescent="0.2">
      <c r="A451" s="42"/>
      <c r="B451" s="15" t="s">
        <v>2</v>
      </c>
      <c r="C451" s="8">
        <f t="shared" si="204"/>
        <v>0</v>
      </c>
      <c r="D451" s="6"/>
      <c r="E451" s="6"/>
      <c r="F451" s="6"/>
      <c r="G451" s="6"/>
      <c r="H451" s="6"/>
      <c r="I451" s="49"/>
      <c r="J451" s="49"/>
      <c r="K451" s="49"/>
      <c r="L451" s="49"/>
      <c r="M451" s="49"/>
      <c r="N451" s="49"/>
      <c r="O451" s="49"/>
      <c r="P451" s="54"/>
      <c r="Q451" s="49"/>
      <c r="R451" s="49"/>
      <c r="S451" s="49"/>
      <c r="T451" s="51"/>
    </row>
    <row r="452" spans="1:20" s="7" customFormat="1" ht="12.75" customHeight="1" x14ac:dyDescent="0.2">
      <c r="A452" s="43"/>
      <c r="B452" s="15" t="s">
        <v>3</v>
      </c>
      <c r="C452" s="8">
        <f t="shared" si="204"/>
        <v>0</v>
      </c>
      <c r="D452" s="6"/>
      <c r="E452" s="6"/>
      <c r="F452" s="6"/>
      <c r="G452" s="6"/>
      <c r="H452" s="6"/>
      <c r="I452" s="63"/>
      <c r="J452" s="63"/>
      <c r="K452" s="63"/>
      <c r="L452" s="63"/>
      <c r="M452" s="63"/>
      <c r="N452" s="63"/>
      <c r="O452" s="63"/>
      <c r="P452" s="64"/>
      <c r="Q452" s="63"/>
      <c r="R452" s="63"/>
      <c r="S452" s="63"/>
      <c r="T452" s="51"/>
    </row>
    <row r="453" spans="1:20" s="7" customFormat="1" x14ac:dyDescent="0.2">
      <c r="A453" s="41" t="s">
        <v>541</v>
      </c>
      <c r="B453" s="44" t="s">
        <v>71</v>
      </c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5"/>
    </row>
    <row r="454" spans="1:20" s="7" customFormat="1" x14ac:dyDescent="0.2">
      <c r="A454" s="42" t="s">
        <v>108</v>
      </c>
      <c r="B454" s="46" t="s">
        <v>81</v>
      </c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</row>
    <row r="455" spans="1:20" s="7" customFormat="1" ht="50.1" customHeight="1" x14ac:dyDescent="0.2">
      <c r="A455" s="42"/>
      <c r="B455" s="60" t="s">
        <v>340</v>
      </c>
      <c r="C455" s="61"/>
      <c r="D455" s="61"/>
      <c r="E455" s="61"/>
      <c r="F455" s="61"/>
      <c r="G455" s="61"/>
      <c r="H455" s="62"/>
      <c r="I455" s="48" t="s">
        <v>56</v>
      </c>
      <c r="J455" s="48"/>
      <c r="K455" s="48" t="s">
        <v>11</v>
      </c>
      <c r="L455" s="48" t="s">
        <v>300</v>
      </c>
      <c r="M455" s="48" t="s">
        <v>88</v>
      </c>
      <c r="N455" s="48" t="s">
        <v>89</v>
      </c>
      <c r="O455" s="48" t="s">
        <v>89</v>
      </c>
      <c r="P455" s="53">
        <v>239696.08</v>
      </c>
      <c r="Q455" s="48" t="s">
        <v>73</v>
      </c>
      <c r="R455" s="48" t="s">
        <v>90</v>
      </c>
      <c r="S455" s="48" t="s">
        <v>84</v>
      </c>
      <c r="T455" s="51" t="s">
        <v>310</v>
      </c>
    </row>
    <row r="456" spans="1:20" s="7" customFormat="1" ht="12.75" customHeight="1" x14ac:dyDescent="0.2">
      <c r="A456" s="42"/>
      <c r="B456" s="15" t="s">
        <v>5</v>
      </c>
      <c r="C456" s="8">
        <f>SUM(D456:H456)</f>
        <v>130333.94615818368</v>
      </c>
      <c r="D456" s="6">
        <f t="shared" ref="D456" si="205">SUM(D457:D460)</f>
        <v>26297.14256</v>
      </c>
      <c r="E456" s="6">
        <f t="shared" ref="E456" si="206">SUM(E457:E460)</f>
        <v>15249.167908183668</v>
      </c>
      <c r="F456" s="6">
        <f t="shared" ref="F456:G456" si="207">SUM(F457:F460)</f>
        <v>28442.989389999999</v>
      </c>
      <c r="G456" s="6">
        <f t="shared" si="207"/>
        <v>29580.708970000003</v>
      </c>
      <c r="H456" s="6">
        <f t="shared" ref="H456" si="208">SUM(H457:H460)</f>
        <v>30763.937330000001</v>
      </c>
      <c r="I456" s="49"/>
      <c r="J456" s="49"/>
      <c r="K456" s="49"/>
      <c r="L456" s="49"/>
      <c r="M456" s="49"/>
      <c r="N456" s="49"/>
      <c r="O456" s="49"/>
      <c r="P456" s="54"/>
      <c r="Q456" s="49"/>
      <c r="R456" s="49"/>
      <c r="S456" s="49"/>
      <c r="T456" s="51"/>
    </row>
    <row r="457" spans="1:20" s="7" customFormat="1" ht="12.75" customHeight="1" x14ac:dyDescent="0.2">
      <c r="A457" s="42"/>
      <c r="B457" s="15" t="s">
        <v>0</v>
      </c>
      <c r="C457" s="8">
        <f t="shared" ref="C457:C460" si="209">SUM(D457:H457)</f>
        <v>0</v>
      </c>
      <c r="D457" s="6"/>
      <c r="E457" s="6"/>
      <c r="F457" s="6"/>
      <c r="G457" s="6"/>
      <c r="H457" s="6"/>
      <c r="I457" s="49"/>
      <c r="J457" s="49"/>
      <c r="K457" s="49"/>
      <c r="L457" s="49"/>
      <c r="M457" s="49"/>
      <c r="N457" s="49"/>
      <c r="O457" s="49"/>
      <c r="P457" s="54"/>
      <c r="Q457" s="49"/>
      <c r="R457" s="49"/>
      <c r="S457" s="49"/>
      <c r="T457" s="51"/>
    </row>
    <row r="458" spans="1:20" s="7" customFormat="1" ht="12.75" customHeight="1" x14ac:dyDescent="0.2">
      <c r="A458" s="42"/>
      <c r="B458" s="15" t="s">
        <v>1</v>
      </c>
      <c r="C458" s="8">
        <f t="shared" si="209"/>
        <v>127727.26850999999</v>
      </c>
      <c r="D458" s="6">
        <v>25771.200000000001</v>
      </c>
      <c r="E458" s="6">
        <v>14944.18455</v>
      </c>
      <c r="F458" s="6">
        <v>27874.129919999999</v>
      </c>
      <c r="G458" s="6">
        <v>28989.095120000002</v>
      </c>
      <c r="H458" s="6">
        <v>30148.658920000002</v>
      </c>
      <c r="I458" s="49"/>
      <c r="J458" s="49"/>
      <c r="K458" s="49"/>
      <c r="L458" s="49"/>
      <c r="M458" s="49"/>
      <c r="N458" s="49"/>
      <c r="O458" s="49"/>
      <c r="P458" s="54"/>
      <c r="Q458" s="49"/>
      <c r="R458" s="49"/>
      <c r="S458" s="49"/>
      <c r="T458" s="51"/>
    </row>
    <row r="459" spans="1:20" s="7" customFormat="1" ht="12.75" customHeight="1" x14ac:dyDescent="0.2">
      <c r="A459" s="42"/>
      <c r="B459" s="15" t="s">
        <v>2</v>
      </c>
      <c r="C459" s="8">
        <f t="shared" si="209"/>
        <v>2606.6776481836678</v>
      </c>
      <c r="D459" s="6">
        <v>525.94255999999996</v>
      </c>
      <c r="E459" s="6">
        <v>304.98335818366758</v>
      </c>
      <c r="F459" s="6">
        <v>568.85946999999999</v>
      </c>
      <c r="G459" s="6">
        <v>591.61384999999996</v>
      </c>
      <c r="H459" s="6">
        <v>615.27841000000001</v>
      </c>
      <c r="I459" s="49"/>
      <c r="J459" s="49"/>
      <c r="K459" s="49"/>
      <c r="L459" s="49"/>
      <c r="M459" s="49"/>
      <c r="N459" s="49"/>
      <c r="O459" s="49"/>
      <c r="P459" s="54"/>
      <c r="Q459" s="49"/>
      <c r="R459" s="49"/>
      <c r="S459" s="49"/>
      <c r="T459" s="51"/>
    </row>
    <row r="460" spans="1:20" s="7" customFormat="1" ht="12.75" customHeight="1" x14ac:dyDescent="0.2">
      <c r="A460" s="43"/>
      <c r="B460" s="15" t="s">
        <v>3</v>
      </c>
      <c r="C460" s="8">
        <f t="shared" si="209"/>
        <v>0</v>
      </c>
      <c r="D460" s="6"/>
      <c r="E460" s="6"/>
      <c r="F460" s="6"/>
      <c r="G460" s="6"/>
      <c r="H460" s="6"/>
      <c r="I460" s="63"/>
      <c r="J460" s="63"/>
      <c r="K460" s="63"/>
      <c r="L460" s="63"/>
      <c r="M460" s="63"/>
      <c r="N460" s="63"/>
      <c r="O460" s="63"/>
      <c r="P460" s="64"/>
      <c r="Q460" s="63"/>
      <c r="R460" s="63"/>
      <c r="S460" s="63"/>
      <c r="T460" s="51"/>
    </row>
    <row r="461" spans="1:20" s="7" customFormat="1" x14ac:dyDescent="0.2">
      <c r="A461" s="41" t="s">
        <v>542</v>
      </c>
      <c r="B461" s="44" t="s">
        <v>71</v>
      </c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5"/>
    </row>
    <row r="462" spans="1:20" s="7" customFormat="1" x14ac:dyDescent="0.2">
      <c r="A462" s="42" t="s">
        <v>108</v>
      </c>
      <c r="B462" s="46" t="s">
        <v>183</v>
      </c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</row>
    <row r="463" spans="1:20" s="7" customFormat="1" ht="50.1" customHeight="1" x14ac:dyDescent="0.2">
      <c r="A463" s="42"/>
      <c r="B463" s="60" t="s">
        <v>296</v>
      </c>
      <c r="C463" s="61"/>
      <c r="D463" s="61"/>
      <c r="E463" s="61"/>
      <c r="F463" s="61"/>
      <c r="G463" s="61"/>
      <c r="H463" s="62"/>
      <c r="I463" s="48" t="s">
        <v>29</v>
      </c>
      <c r="J463" s="48" t="s">
        <v>22</v>
      </c>
      <c r="K463" s="48" t="s">
        <v>11</v>
      </c>
      <c r="L463" s="48" t="s">
        <v>76</v>
      </c>
      <c r="M463" s="48" t="s">
        <v>77</v>
      </c>
      <c r="N463" s="48" t="s">
        <v>78</v>
      </c>
      <c r="O463" s="48" t="s">
        <v>78</v>
      </c>
      <c r="P463" s="53">
        <v>391199.60499999998</v>
      </c>
      <c r="Q463" s="48" t="s">
        <v>73</v>
      </c>
      <c r="R463" s="48" t="s">
        <v>77</v>
      </c>
      <c r="S463" s="48" t="s">
        <v>75</v>
      </c>
      <c r="T463" s="51" t="s">
        <v>311</v>
      </c>
    </row>
    <row r="464" spans="1:20" s="7" customFormat="1" ht="12.75" customHeight="1" x14ac:dyDescent="0.2">
      <c r="A464" s="42"/>
      <c r="B464" s="15" t="s">
        <v>5</v>
      </c>
      <c r="C464" s="8">
        <f>SUM(D464:H464)</f>
        <v>146832.58000000002</v>
      </c>
      <c r="D464" s="6">
        <f t="shared" ref="D464:F464" si="210">SUM(D465:D468)</f>
        <v>0</v>
      </c>
      <c r="E464" s="6">
        <f t="shared" si="210"/>
        <v>0</v>
      </c>
      <c r="F464" s="6">
        <f t="shared" si="210"/>
        <v>0</v>
      </c>
      <c r="G464" s="6">
        <f t="shared" ref="G464" si="211">SUM(G465:G468)</f>
        <v>103586.969</v>
      </c>
      <c r="H464" s="6">
        <f t="shared" ref="H464" si="212">SUM(H465:H468)</f>
        <v>43245.611000000004</v>
      </c>
      <c r="I464" s="49"/>
      <c r="J464" s="49"/>
      <c r="K464" s="49"/>
      <c r="L464" s="49"/>
      <c r="M464" s="49"/>
      <c r="N464" s="49"/>
      <c r="O464" s="49"/>
      <c r="P464" s="54"/>
      <c r="Q464" s="49"/>
      <c r="R464" s="49"/>
      <c r="S464" s="49"/>
      <c r="T464" s="51"/>
    </row>
    <row r="465" spans="1:20" s="7" customFormat="1" ht="12.75" customHeight="1" x14ac:dyDescent="0.2">
      <c r="A465" s="42"/>
      <c r="B465" s="15" t="s">
        <v>0</v>
      </c>
      <c r="C465" s="8">
        <f t="shared" ref="C465:C468" si="213">SUM(D465:H465)</f>
        <v>0</v>
      </c>
      <c r="D465" s="6"/>
      <c r="E465" s="6"/>
      <c r="F465" s="6"/>
      <c r="G465" s="6"/>
      <c r="H465" s="6"/>
      <c r="I465" s="49"/>
      <c r="J465" s="49"/>
      <c r="K465" s="49"/>
      <c r="L465" s="49"/>
      <c r="M465" s="49"/>
      <c r="N465" s="49"/>
      <c r="O465" s="49"/>
      <c r="P465" s="54"/>
      <c r="Q465" s="49"/>
      <c r="R465" s="49"/>
      <c r="S465" s="49"/>
      <c r="T465" s="51"/>
    </row>
    <row r="466" spans="1:20" s="7" customFormat="1" ht="12.75" customHeight="1" x14ac:dyDescent="0.2">
      <c r="A466" s="42"/>
      <c r="B466" s="15" t="s">
        <v>1</v>
      </c>
      <c r="C466" s="8">
        <f t="shared" si="213"/>
        <v>146538.91500000001</v>
      </c>
      <c r="D466" s="6">
        <v>0</v>
      </c>
      <c r="E466" s="6">
        <v>0</v>
      </c>
      <c r="F466" s="6">
        <v>0</v>
      </c>
      <c r="G466" s="6">
        <v>103379.795</v>
      </c>
      <c r="H466" s="6">
        <v>43159.12</v>
      </c>
      <c r="I466" s="49"/>
      <c r="J466" s="49"/>
      <c r="K466" s="49"/>
      <c r="L466" s="49"/>
      <c r="M466" s="49"/>
      <c r="N466" s="49"/>
      <c r="O466" s="49"/>
      <c r="P466" s="54"/>
      <c r="Q466" s="49"/>
      <c r="R466" s="49"/>
      <c r="S466" s="49"/>
      <c r="T466" s="51"/>
    </row>
    <row r="467" spans="1:20" s="7" customFormat="1" ht="12.75" customHeight="1" x14ac:dyDescent="0.2">
      <c r="A467" s="42"/>
      <c r="B467" s="15" t="s">
        <v>2</v>
      </c>
      <c r="C467" s="8">
        <f t="shared" si="213"/>
        <v>293.66500000000002</v>
      </c>
      <c r="D467" s="6">
        <v>0</v>
      </c>
      <c r="E467" s="6">
        <v>0</v>
      </c>
      <c r="F467" s="6">
        <v>0</v>
      </c>
      <c r="G467" s="6">
        <v>207.17400000000001</v>
      </c>
      <c r="H467" s="6">
        <v>86.491</v>
      </c>
      <c r="I467" s="49"/>
      <c r="J467" s="49"/>
      <c r="K467" s="49"/>
      <c r="L467" s="49"/>
      <c r="M467" s="49"/>
      <c r="N467" s="49"/>
      <c r="O467" s="49"/>
      <c r="P467" s="54"/>
      <c r="Q467" s="49"/>
      <c r="R467" s="49"/>
      <c r="S467" s="49"/>
      <c r="T467" s="51"/>
    </row>
    <row r="468" spans="1:20" s="7" customFormat="1" ht="12.75" customHeight="1" x14ac:dyDescent="0.2">
      <c r="A468" s="43"/>
      <c r="B468" s="15" t="s">
        <v>3</v>
      </c>
      <c r="C468" s="8">
        <f t="shared" si="213"/>
        <v>0</v>
      </c>
      <c r="D468" s="6"/>
      <c r="E468" s="6"/>
      <c r="F468" s="6"/>
      <c r="G468" s="6"/>
      <c r="H468" s="6"/>
      <c r="I468" s="63"/>
      <c r="J468" s="63"/>
      <c r="K468" s="63"/>
      <c r="L468" s="63"/>
      <c r="M468" s="63"/>
      <c r="N468" s="63"/>
      <c r="O468" s="63"/>
      <c r="P468" s="64"/>
      <c r="Q468" s="63"/>
      <c r="R468" s="63"/>
      <c r="S468" s="63"/>
      <c r="T468" s="51"/>
    </row>
    <row r="469" spans="1:20" s="7" customFormat="1" x14ac:dyDescent="0.2">
      <c r="A469" s="41" t="s">
        <v>543</v>
      </c>
      <c r="B469" s="44" t="s">
        <v>45</v>
      </c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5"/>
    </row>
    <row r="470" spans="1:20" s="7" customFormat="1" x14ac:dyDescent="0.2">
      <c r="A470" s="42" t="s">
        <v>108</v>
      </c>
      <c r="B470" s="46" t="s">
        <v>81</v>
      </c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</row>
    <row r="471" spans="1:20" s="7" customFormat="1" ht="50.1" customHeight="1" x14ac:dyDescent="0.2">
      <c r="A471" s="42"/>
      <c r="B471" s="60" t="s">
        <v>228</v>
      </c>
      <c r="C471" s="61"/>
      <c r="D471" s="61"/>
      <c r="E471" s="61"/>
      <c r="F471" s="61"/>
      <c r="G471" s="61"/>
      <c r="H471" s="62"/>
      <c r="I471" s="48" t="s">
        <v>21</v>
      </c>
      <c r="J471" s="48"/>
      <c r="K471" s="48" t="s">
        <v>42</v>
      </c>
      <c r="L471" s="48" t="s">
        <v>188</v>
      </c>
      <c r="M471" s="48" t="s">
        <v>111</v>
      </c>
      <c r="N471" s="48" t="s">
        <v>71</v>
      </c>
      <c r="O471" s="48" t="s">
        <v>111</v>
      </c>
      <c r="P471" s="53" t="s">
        <v>229</v>
      </c>
      <c r="Q471" s="48" t="s">
        <v>30</v>
      </c>
      <c r="R471" s="48" t="s">
        <v>41</v>
      </c>
      <c r="S471" s="48" t="s">
        <v>32</v>
      </c>
      <c r="T471" s="48" t="s">
        <v>312</v>
      </c>
    </row>
    <row r="472" spans="1:20" s="7" customFormat="1" ht="12.75" customHeight="1" x14ac:dyDescent="0.2">
      <c r="A472" s="42"/>
      <c r="B472" s="15" t="s">
        <v>5</v>
      </c>
      <c r="C472" s="8">
        <f>SUM(D472:H472)</f>
        <v>652869.26399999997</v>
      </c>
      <c r="D472" s="6">
        <f t="shared" ref="D472" si="214">SUM(D473:D476)</f>
        <v>231143.05299999999</v>
      </c>
      <c r="E472" s="6">
        <f t="shared" ref="E472" si="215">SUM(E473:E476)</f>
        <v>421726.21100000001</v>
      </c>
      <c r="F472" s="6">
        <f t="shared" ref="F472:G472" si="216">SUM(F473:F476)</f>
        <v>0</v>
      </c>
      <c r="G472" s="6">
        <f t="shared" si="216"/>
        <v>0</v>
      </c>
      <c r="H472" s="6">
        <f t="shared" ref="H472" si="217">SUM(H473:H476)</f>
        <v>0</v>
      </c>
      <c r="I472" s="49"/>
      <c r="J472" s="49"/>
      <c r="K472" s="49"/>
      <c r="L472" s="49"/>
      <c r="M472" s="49"/>
      <c r="N472" s="49"/>
      <c r="O472" s="49"/>
      <c r="P472" s="54"/>
      <c r="Q472" s="49"/>
      <c r="R472" s="49"/>
      <c r="S472" s="49"/>
      <c r="T472" s="49"/>
    </row>
    <row r="473" spans="1:20" s="7" customFormat="1" ht="12.75" customHeight="1" x14ac:dyDescent="0.2">
      <c r="A473" s="42"/>
      <c r="B473" s="15" t="s">
        <v>0</v>
      </c>
      <c r="C473" s="8">
        <f t="shared" ref="C473:C476" si="218">SUM(D473:H473)</f>
        <v>616045.80000000005</v>
      </c>
      <c r="D473" s="6">
        <v>218388.9</v>
      </c>
      <c r="E473" s="6">
        <v>397656.9</v>
      </c>
      <c r="F473" s="6"/>
      <c r="G473" s="6"/>
      <c r="H473" s="6"/>
      <c r="I473" s="49"/>
      <c r="J473" s="49"/>
      <c r="K473" s="49"/>
      <c r="L473" s="49"/>
      <c r="M473" s="49"/>
      <c r="N473" s="49"/>
      <c r="O473" s="49"/>
      <c r="P473" s="54"/>
      <c r="Q473" s="49"/>
      <c r="R473" s="49"/>
      <c r="S473" s="49"/>
      <c r="T473" s="49"/>
    </row>
    <row r="474" spans="1:20" s="7" customFormat="1" ht="12.75" customHeight="1" x14ac:dyDescent="0.2">
      <c r="A474" s="42"/>
      <c r="B474" s="15" t="s">
        <v>1</v>
      </c>
      <c r="C474" s="8">
        <f t="shared" si="218"/>
        <v>36823.464</v>
      </c>
      <c r="D474" s="6">
        <v>12754.153</v>
      </c>
      <c r="E474" s="6">
        <f>0+24069.311</f>
        <v>24069.311000000002</v>
      </c>
      <c r="F474" s="6"/>
      <c r="G474" s="6"/>
      <c r="H474" s="6"/>
      <c r="I474" s="49"/>
      <c r="J474" s="49"/>
      <c r="K474" s="49"/>
      <c r="L474" s="49"/>
      <c r="M474" s="49"/>
      <c r="N474" s="49"/>
      <c r="O474" s="49"/>
      <c r="P474" s="54"/>
      <c r="Q474" s="49"/>
      <c r="R474" s="49"/>
      <c r="S474" s="49"/>
      <c r="T474" s="49"/>
    </row>
    <row r="475" spans="1:20" s="7" customFormat="1" ht="12.75" customHeight="1" x14ac:dyDescent="0.2">
      <c r="A475" s="42"/>
      <c r="B475" s="15" t="s">
        <v>2</v>
      </c>
      <c r="C475" s="8">
        <f t="shared" si="218"/>
        <v>0</v>
      </c>
      <c r="D475" s="6"/>
      <c r="E475" s="6"/>
      <c r="F475" s="6"/>
      <c r="G475" s="6"/>
      <c r="H475" s="6"/>
      <c r="I475" s="49"/>
      <c r="J475" s="49"/>
      <c r="K475" s="49"/>
      <c r="L475" s="49"/>
      <c r="M475" s="49"/>
      <c r="N475" s="49"/>
      <c r="O475" s="49"/>
      <c r="P475" s="54"/>
      <c r="Q475" s="49"/>
      <c r="R475" s="49"/>
      <c r="S475" s="49"/>
      <c r="T475" s="49"/>
    </row>
    <row r="476" spans="1:20" s="7" customFormat="1" ht="12.75" customHeight="1" x14ac:dyDescent="0.2">
      <c r="A476" s="43"/>
      <c r="B476" s="15" t="s">
        <v>3</v>
      </c>
      <c r="C476" s="8">
        <f t="shared" si="218"/>
        <v>0</v>
      </c>
      <c r="D476" s="6"/>
      <c r="E476" s="6"/>
      <c r="F476" s="6"/>
      <c r="G476" s="6"/>
      <c r="H476" s="6"/>
      <c r="I476" s="63"/>
      <c r="J476" s="63"/>
      <c r="K476" s="63"/>
      <c r="L476" s="63"/>
      <c r="M476" s="63"/>
      <c r="N476" s="63"/>
      <c r="O476" s="63"/>
      <c r="P476" s="64"/>
      <c r="Q476" s="63"/>
      <c r="R476" s="63"/>
      <c r="S476" s="63"/>
      <c r="T476" s="63"/>
    </row>
    <row r="477" spans="1:20" s="7" customFormat="1" x14ac:dyDescent="0.2">
      <c r="A477" s="41" t="s">
        <v>544</v>
      </c>
      <c r="B477" s="44" t="s">
        <v>71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5"/>
    </row>
    <row r="478" spans="1:20" s="7" customFormat="1" x14ac:dyDescent="0.2">
      <c r="A478" s="42" t="s">
        <v>108</v>
      </c>
      <c r="B478" s="46" t="s">
        <v>230</v>
      </c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</row>
    <row r="479" spans="1:20" s="7" customFormat="1" ht="50.1" customHeight="1" x14ac:dyDescent="0.2">
      <c r="A479" s="42"/>
      <c r="B479" s="60" t="s">
        <v>362</v>
      </c>
      <c r="C479" s="61"/>
      <c r="D479" s="61"/>
      <c r="E479" s="61"/>
      <c r="F479" s="61"/>
      <c r="G479" s="61"/>
      <c r="H479" s="62"/>
      <c r="I479" s="48" t="s">
        <v>24</v>
      </c>
      <c r="J479" s="48" t="s">
        <v>21</v>
      </c>
      <c r="K479" s="48" t="s">
        <v>357</v>
      </c>
      <c r="L479" s="48" t="s">
        <v>297</v>
      </c>
      <c r="M479" s="48" t="s">
        <v>71</v>
      </c>
      <c r="N479" s="48" t="s">
        <v>71</v>
      </c>
      <c r="O479" s="48" t="s">
        <v>82</v>
      </c>
      <c r="P479" s="53">
        <v>209049.86</v>
      </c>
      <c r="Q479" s="48" t="s">
        <v>83</v>
      </c>
      <c r="R479" s="48" t="s">
        <v>328</v>
      </c>
      <c r="S479" s="48" t="s">
        <v>80</v>
      </c>
      <c r="T479" s="51"/>
    </row>
    <row r="480" spans="1:20" s="7" customFormat="1" ht="12.75" customHeight="1" x14ac:dyDescent="0.2">
      <c r="A480" s="42"/>
      <c r="B480" s="15" t="s">
        <v>5</v>
      </c>
      <c r="C480" s="8">
        <f>SUM(D480:H480)</f>
        <v>118030.26235</v>
      </c>
      <c r="D480" s="6">
        <f t="shared" ref="D480:F480" si="219">SUM(D481:D484)</f>
        <v>0</v>
      </c>
      <c r="E480" s="6">
        <f t="shared" si="219"/>
        <v>0</v>
      </c>
      <c r="F480" s="6">
        <f t="shared" si="219"/>
        <v>0</v>
      </c>
      <c r="G480" s="6">
        <f t="shared" ref="G480" si="220">SUM(G481:G484)</f>
        <v>118030.26235</v>
      </c>
      <c r="H480" s="6">
        <f t="shared" ref="H480" si="221">SUM(H481:H484)</f>
        <v>0</v>
      </c>
      <c r="I480" s="49"/>
      <c r="J480" s="49"/>
      <c r="K480" s="49"/>
      <c r="L480" s="49"/>
      <c r="M480" s="49"/>
      <c r="N480" s="49"/>
      <c r="O480" s="49"/>
      <c r="P480" s="54"/>
      <c r="Q480" s="49"/>
      <c r="R480" s="49"/>
      <c r="S480" s="49"/>
      <c r="T480" s="51"/>
    </row>
    <row r="481" spans="1:20" s="7" customFormat="1" ht="12.75" customHeight="1" x14ac:dyDescent="0.2">
      <c r="A481" s="42"/>
      <c r="B481" s="15" t="s">
        <v>0</v>
      </c>
      <c r="C481" s="8">
        <f t="shared" ref="C481:C484" si="222">SUM(D481:H481)</f>
        <v>0</v>
      </c>
      <c r="D481" s="6"/>
      <c r="E481" s="6"/>
      <c r="F481" s="6"/>
      <c r="G481" s="6"/>
      <c r="H481" s="6"/>
      <c r="I481" s="49"/>
      <c r="J481" s="49"/>
      <c r="K481" s="49"/>
      <c r="L481" s="49"/>
      <c r="M481" s="49"/>
      <c r="N481" s="49"/>
      <c r="O481" s="49"/>
      <c r="P481" s="54"/>
      <c r="Q481" s="49"/>
      <c r="R481" s="49"/>
      <c r="S481" s="49"/>
      <c r="T481" s="51"/>
    </row>
    <row r="482" spans="1:20" s="7" customFormat="1" ht="12.75" customHeight="1" x14ac:dyDescent="0.2">
      <c r="A482" s="42"/>
      <c r="B482" s="15" t="s">
        <v>1</v>
      </c>
      <c r="C482" s="8">
        <f t="shared" si="222"/>
        <v>118030.26235</v>
      </c>
      <c r="D482" s="6">
        <v>0</v>
      </c>
      <c r="E482" s="6">
        <v>0</v>
      </c>
      <c r="F482" s="6">
        <v>0</v>
      </c>
      <c r="G482" s="6">
        <v>118030.26235</v>
      </c>
      <c r="H482" s="6"/>
      <c r="I482" s="49"/>
      <c r="J482" s="49"/>
      <c r="K482" s="49"/>
      <c r="L482" s="49"/>
      <c r="M482" s="49"/>
      <c r="N482" s="49"/>
      <c r="O482" s="49"/>
      <c r="P482" s="54"/>
      <c r="Q482" s="49"/>
      <c r="R482" s="49"/>
      <c r="S482" s="49"/>
      <c r="T482" s="51"/>
    </row>
    <row r="483" spans="1:20" s="7" customFormat="1" ht="12.75" customHeight="1" x14ac:dyDescent="0.2">
      <c r="A483" s="42"/>
      <c r="B483" s="15" t="s">
        <v>2</v>
      </c>
      <c r="C483" s="8">
        <f t="shared" si="222"/>
        <v>0</v>
      </c>
      <c r="D483" s="6"/>
      <c r="E483" s="6"/>
      <c r="F483" s="6"/>
      <c r="G483" s="6"/>
      <c r="H483" s="6"/>
      <c r="I483" s="49"/>
      <c r="J483" s="49"/>
      <c r="K483" s="49"/>
      <c r="L483" s="49"/>
      <c r="M483" s="49"/>
      <c r="N483" s="49"/>
      <c r="O483" s="49"/>
      <c r="P483" s="54"/>
      <c r="Q483" s="49"/>
      <c r="R483" s="49"/>
      <c r="S483" s="49"/>
      <c r="T483" s="51"/>
    </row>
    <row r="484" spans="1:20" s="7" customFormat="1" ht="12.75" customHeight="1" x14ac:dyDescent="0.2">
      <c r="A484" s="43"/>
      <c r="B484" s="15" t="s">
        <v>3</v>
      </c>
      <c r="C484" s="8">
        <f t="shared" si="222"/>
        <v>0</v>
      </c>
      <c r="D484" s="6"/>
      <c r="E484" s="6"/>
      <c r="F484" s="6"/>
      <c r="G484" s="6"/>
      <c r="H484" s="6"/>
      <c r="I484" s="63"/>
      <c r="J484" s="63"/>
      <c r="K484" s="63"/>
      <c r="L484" s="63"/>
      <c r="M484" s="63"/>
      <c r="N484" s="63"/>
      <c r="O484" s="63"/>
      <c r="P484" s="64"/>
      <c r="Q484" s="63"/>
      <c r="R484" s="63"/>
      <c r="S484" s="63"/>
      <c r="T484" s="51"/>
    </row>
    <row r="485" spans="1:20" s="7" customFormat="1" x14ac:dyDescent="0.2">
      <c r="A485" s="41" t="s">
        <v>545</v>
      </c>
      <c r="B485" s="44" t="s">
        <v>71</v>
      </c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5"/>
    </row>
    <row r="486" spans="1:20" s="7" customFormat="1" x14ac:dyDescent="0.2">
      <c r="A486" s="42" t="s">
        <v>108</v>
      </c>
      <c r="B486" s="46" t="s">
        <v>230</v>
      </c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s="7" customFormat="1" ht="50.1" customHeight="1" x14ac:dyDescent="0.2">
      <c r="A487" s="42"/>
      <c r="B487" s="60" t="s">
        <v>363</v>
      </c>
      <c r="C487" s="61"/>
      <c r="D487" s="61"/>
      <c r="E487" s="61"/>
      <c r="F487" s="61"/>
      <c r="G487" s="61"/>
      <c r="H487" s="62"/>
      <c r="I487" s="48" t="s">
        <v>24</v>
      </c>
      <c r="J487" s="48" t="s">
        <v>21</v>
      </c>
      <c r="K487" s="48" t="s">
        <v>11</v>
      </c>
      <c r="L487" s="48" t="s">
        <v>85</v>
      </c>
      <c r="M487" s="48" t="s">
        <v>71</v>
      </c>
      <c r="N487" s="48" t="s">
        <v>71</v>
      </c>
      <c r="O487" s="48" t="s">
        <v>82</v>
      </c>
      <c r="P487" s="53">
        <v>75621.953179999997</v>
      </c>
      <c r="Q487" s="48" t="s">
        <v>83</v>
      </c>
      <c r="R487" s="48" t="s">
        <v>328</v>
      </c>
      <c r="S487" s="48" t="s">
        <v>80</v>
      </c>
      <c r="T487" s="51"/>
    </row>
    <row r="488" spans="1:20" s="7" customFormat="1" ht="12.75" customHeight="1" x14ac:dyDescent="0.2">
      <c r="A488" s="42"/>
      <c r="B488" s="15" t="s">
        <v>5</v>
      </c>
      <c r="C488" s="8">
        <f>SUM(D488:H488)</f>
        <v>47837.154040000001</v>
      </c>
      <c r="D488" s="6">
        <f t="shared" ref="D488:F488" si="223">SUM(D489:D492)</f>
        <v>0</v>
      </c>
      <c r="E488" s="6">
        <f t="shared" si="223"/>
        <v>0</v>
      </c>
      <c r="F488" s="6">
        <f t="shared" si="223"/>
        <v>0</v>
      </c>
      <c r="G488" s="6">
        <f t="shared" ref="G488" si="224">SUM(G489:G492)</f>
        <v>47837.154040000001</v>
      </c>
      <c r="H488" s="6">
        <f t="shared" ref="H488" si="225">SUM(H489:H492)</f>
        <v>0</v>
      </c>
      <c r="I488" s="49"/>
      <c r="J488" s="49"/>
      <c r="K488" s="49"/>
      <c r="L488" s="49"/>
      <c r="M488" s="49"/>
      <c r="N488" s="49"/>
      <c r="O488" s="49"/>
      <c r="P488" s="54"/>
      <c r="Q488" s="49"/>
      <c r="R488" s="49"/>
      <c r="S488" s="49"/>
      <c r="T488" s="51"/>
    </row>
    <row r="489" spans="1:20" s="7" customFormat="1" ht="12.75" customHeight="1" x14ac:dyDescent="0.2">
      <c r="A489" s="42"/>
      <c r="B489" s="15" t="s">
        <v>0</v>
      </c>
      <c r="C489" s="8">
        <f t="shared" ref="C489:C492" si="226">SUM(D489:H489)</f>
        <v>0</v>
      </c>
      <c r="D489" s="6"/>
      <c r="E489" s="6"/>
      <c r="F489" s="6"/>
      <c r="G489" s="6"/>
      <c r="H489" s="6"/>
      <c r="I489" s="49"/>
      <c r="J489" s="49"/>
      <c r="K489" s="49"/>
      <c r="L489" s="49"/>
      <c r="M489" s="49"/>
      <c r="N489" s="49"/>
      <c r="O489" s="49"/>
      <c r="P489" s="54"/>
      <c r="Q489" s="49"/>
      <c r="R489" s="49"/>
      <c r="S489" s="49"/>
      <c r="T489" s="51"/>
    </row>
    <row r="490" spans="1:20" s="7" customFormat="1" ht="12.75" customHeight="1" x14ac:dyDescent="0.2">
      <c r="A490" s="42"/>
      <c r="B490" s="15" t="s">
        <v>1</v>
      </c>
      <c r="C490" s="8">
        <f t="shared" si="226"/>
        <v>47837.154040000001</v>
      </c>
      <c r="D490" s="6">
        <v>0</v>
      </c>
      <c r="E490" s="6">
        <v>0</v>
      </c>
      <c r="F490" s="6">
        <v>0</v>
      </c>
      <c r="G490" s="6">
        <v>47837.154040000001</v>
      </c>
      <c r="H490" s="6"/>
      <c r="I490" s="49"/>
      <c r="J490" s="49"/>
      <c r="K490" s="49"/>
      <c r="L490" s="49"/>
      <c r="M490" s="49"/>
      <c r="N490" s="49"/>
      <c r="O490" s="49"/>
      <c r="P490" s="54"/>
      <c r="Q490" s="49"/>
      <c r="R490" s="49"/>
      <c r="S490" s="49"/>
      <c r="T490" s="51"/>
    </row>
    <row r="491" spans="1:20" s="7" customFormat="1" ht="12.75" customHeight="1" x14ac:dyDescent="0.2">
      <c r="A491" s="42"/>
      <c r="B491" s="15" t="s">
        <v>2</v>
      </c>
      <c r="C491" s="8">
        <f t="shared" si="226"/>
        <v>0</v>
      </c>
      <c r="D491" s="6"/>
      <c r="E491" s="6"/>
      <c r="F491" s="6"/>
      <c r="G491" s="6"/>
      <c r="H491" s="6"/>
      <c r="I491" s="49"/>
      <c r="J491" s="49"/>
      <c r="K491" s="49"/>
      <c r="L491" s="49"/>
      <c r="M491" s="49"/>
      <c r="N491" s="49"/>
      <c r="O491" s="49"/>
      <c r="P491" s="54"/>
      <c r="Q491" s="49"/>
      <c r="R491" s="49"/>
      <c r="S491" s="49"/>
      <c r="T491" s="51"/>
    </row>
    <row r="492" spans="1:20" s="7" customFormat="1" ht="12.75" customHeight="1" x14ac:dyDescent="0.2">
      <c r="A492" s="43"/>
      <c r="B492" s="15" t="s">
        <v>3</v>
      </c>
      <c r="C492" s="8">
        <f t="shared" si="226"/>
        <v>0</v>
      </c>
      <c r="D492" s="6"/>
      <c r="E492" s="6"/>
      <c r="F492" s="6"/>
      <c r="G492" s="6"/>
      <c r="H492" s="6"/>
      <c r="I492" s="63"/>
      <c r="J492" s="63"/>
      <c r="K492" s="63"/>
      <c r="L492" s="63"/>
      <c r="M492" s="63"/>
      <c r="N492" s="63"/>
      <c r="O492" s="63"/>
      <c r="P492" s="64"/>
      <c r="Q492" s="63"/>
      <c r="R492" s="63"/>
      <c r="S492" s="63"/>
      <c r="T492" s="51"/>
    </row>
    <row r="493" spans="1:20" s="7" customFormat="1" x14ac:dyDescent="0.2">
      <c r="A493" s="41" t="s">
        <v>546</v>
      </c>
      <c r="B493" s="44" t="s">
        <v>71</v>
      </c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5"/>
    </row>
    <row r="494" spans="1:20" s="7" customFormat="1" x14ac:dyDescent="0.2">
      <c r="A494" s="42" t="s">
        <v>108</v>
      </c>
      <c r="B494" s="46" t="s">
        <v>230</v>
      </c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s="7" customFormat="1" ht="50.1" customHeight="1" x14ac:dyDescent="0.2">
      <c r="A495" s="42"/>
      <c r="B495" s="60" t="s">
        <v>298</v>
      </c>
      <c r="C495" s="61"/>
      <c r="D495" s="61"/>
      <c r="E495" s="61"/>
      <c r="F495" s="61"/>
      <c r="G495" s="61"/>
      <c r="H495" s="62"/>
      <c r="I495" s="48" t="s">
        <v>29</v>
      </c>
      <c r="J495" s="48" t="s">
        <v>392</v>
      </c>
      <c r="K495" s="48" t="s">
        <v>355</v>
      </c>
      <c r="L495" s="48" t="s">
        <v>86</v>
      </c>
      <c r="M495" s="48" t="s">
        <v>71</v>
      </c>
      <c r="N495" s="48" t="s">
        <v>71</v>
      </c>
      <c r="O495" s="48" t="s">
        <v>82</v>
      </c>
      <c r="P495" s="53">
        <v>62318.87</v>
      </c>
      <c r="Q495" s="48" t="s">
        <v>83</v>
      </c>
      <c r="R495" s="48" t="s">
        <v>8</v>
      </c>
      <c r="S495" s="48" t="s">
        <v>80</v>
      </c>
      <c r="T495" s="51"/>
    </row>
    <row r="496" spans="1:20" s="7" customFormat="1" ht="12.75" customHeight="1" x14ac:dyDescent="0.2">
      <c r="A496" s="42"/>
      <c r="B496" s="15" t="s">
        <v>5</v>
      </c>
      <c r="C496" s="8">
        <f>SUM(D496:H496)</f>
        <v>57647.402119999999</v>
      </c>
      <c r="D496" s="6">
        <f t="shared" ref="D496:F496" si="227">SUM(D497:D500)</f>
        <v>0</v>
      </c>
      <c r="E496" s="6">
        <f t="shared" si="227"/>
        <v>0</v>
      </c>
      <c r="F496" s="6">
        <f t="shared" si="227"/>
        <v>0</v>
      </c>
      <c r="G496" s="6">
        <f t="shared" ref="G496" si="228">SUM(G497:G500)</f>
        <v>34024.31538</v>
      </c>
      <c r="H496" s="6">
        <f t="shared" ref="H496" si="229">SUM(H497:H500)</f>
        <v>23623.086739999999</v>
      </c>
      <c r="I496" s="49"/>
      <c r="J496" s="49"/>
      <c r="K496" s="49"/>
      <c r="L496" s="49"/>
      <c r="M496" s="49"/>
      <c r="N496" s="49"/>
      <c r="O496" s="49"/>
      <c r="P496" s="54"/>
      <c r="Q496" s="49"/>
      <c r="R496" s="49"/>
      <c r="S496" s="49"/>
      <c r="T496" s="51"/>
    </row>
    <row r="497" spans="1:20" s="7" customFormat="1" ht="12.75" customHeight="1" x14ac:dyDescent="0.2">
      <c r="A497" s="42"/>
      <c r="B497" s="15" t="s">
        <v>0</v>
      </c>
      <c r="C497" s="8">
        <f t="shared" ref="C497:C500" si="230">SUM(D497:H497)</f>
        <v>0</v>
      </c>
      <c r="D497" s="6"/>
      <c r="E497" s="6"/>
      <c r="F497" s="6"/>
      <c r="G497" s="6"/>
      <c r="H497" s="6"/>
      <c r="I497" s="49"/>
      <c r="J497" s="49"/>
      <c r="K497" s="49"/>
      <c r="L497" s="49"/>
      <c r="M497" s="49"/>
      <c r="N497" s="49"/>
      <c r="O497" s="49"/>
      <c r="P497" s="54"/>
      <c r="Q497" s="49"/>
      <c r="R497" s="49"/>
      <c r="S497" s="49"/>
      <c r="T497" s="51"/>
    </row>
    <row r="498" spans="1:20" s="7" customFormat="1" ht="12.75" customHeight="1" x14ac:dyDescent="0.2">
      <c r="A498" s="42"/>
      <c r="B498" s="15" t="s">
        <v>1</v>
      </c>
      <c r="C498" s="8">
        <f t="shared" si="230"/>
        <v>57647.402119999999</v>
      </c>
      <c r="D498" s="6">
        <v>0</v>
      </c>
      <c r="E498" s="6">
        <v>0</v>
      </c>
      <c r="F498" s="6">
        <v>0</v>
      </c>
      <c r="G498" s="6">
        <v>34024.31538</v>
      </c>
      <c r="H498" s="6">
        <v>23623.086739999999</v>
      </c>
      <c r="I498" s="49"/>
      <c r="J498" s="49"/>
      <c r="K498" s="49"/>
      <c r="L498" s="49"/>
      <c r="M498" s="49"/>
      <c r="N498" s="49"/>
      <c r="O498" s="49"/>
      <c r="P498" s="54"/>
      <c r="Q498" s="49"/>
      <c r="R498" s="49"/>
      <c r="S498" s="49"/>
      <c r="T498" s="51"/>
    </row>
    <row r="499" spans="1:20" s="7" customFormat="1" ht="12.75" customHeight="1" x14ac:dyDescent="0.2">
      <c r="A499" s="42"/>
      <c r="B499" s="15" t="s">
        <v>2</v>
      </c>
      <c r="C499" s="8">
        <f t="shared" si="230"/>
        <v>0</v>
      </c>
      <c r="D499" s="6"/>
      <c r="E499" s="6"/>
      <c r="F499" s="6"/>
      <c r="G499" s="6"/>
      <c r="H499" s="6"/>
      <c r="I499" s="49"/>
      <c r="J499" s="49"/>
      <c r="K499" s="49"/>
      <c r="L499" s="49"/>
      <c r="M499" s="49"/>
      <c r="N499" s="49"/>
      <c r="O499" s="49"/>
      <c r="P499" s="54"/>
      <c r="Q499" s="49"/>
      <c r="R499" s="49"/>
      <c r="S499" s="49"/>
      <c r="T499" s="51"/>
    </row>
    <row r="500" spans="1:20" s="7" customFormat="1" ht="12.75" customHeight="1" x14ac:dyDescent="0.2">
      <c r="A500" s="43"/>
      <c r="B500" s="15" t="s">
        <v>3</v>
      </c>
      <c r="C500" s="8">
        <f t="shared" si="230"/>
        <v>0</v>
      </c>
      <c r="D500" s="6"/>
      <c r="E500" s="6"/>
      <c r="F500" s="6"/>
      <c r="G500" s="6"/>
      <c r="H500" s="6"/>
      <c r="I500" s="63"/>
      <c r="J500" s="63"/>
      <c r="K500" s="63"/>
      <c r="L500" s="63"/>
      <c r="M500" s="63"/>
      <c r="N500" s="63"/>
      <c r="O500" s="63"/>
      <c r="P500" s="64"/>
      <c r="Q500" s="63"/>
      <c r="R500" s="63"/>
      <c r="S500" s="63"/>
      <c r="T500" s="51"/>
    </row>
    <row r="501" spans="1:20" s="7" customFormat="1" x14ac:dyDescent="0.2">
      <c r="A501" s="41" t="s">
        <v>547</v>
      </c>
      <c r="B501" s="44" t="s">
        <v>71</v>
      </c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5"/>
    </row>
    <row r="502" spans="1:20" s="7" customFormat="1" x14ac:dyDescent="0.2">
      <c r="A502" s="42"/>
      <c r="B502" s="46" t="s">
        <v>230</v>
      </c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s="7" customFormat="1" ht="50.1" customHeight="1" x14ac:dyDescent="0.2">
      <c r="A503" s="42"/>
      <c r="B503" s="88" t="s">
        <v>324</v>
      </c>
      <c r="C503" s="89"/>
      <c r="D503" s="89"/>
      <c r="E503" s="89"/>
      <c r="F503" s="89"/>
      <c r="G503" s="89"/>
      <c r="H503" s="90"/>
      <c r="I503" s="48" t="s">
        <v>392</v>
      </c>
      <c r="J503" s="48" t="s">
        <v>13</v>
      </c>
      <c r="K503" s="48" t="s">
        <v>355</v>
      </c>
      <c r="L503" s="48" t="s">
        <v>299</v>
      </c>
      <c r="M503" s="48" t="s">
        <v>71</v>
      </c>
      <c r="N503" s="48" t="s">
        <v>71</v>
      </c>
      <c r="O503" s="48" t="s">
        <v>82</v>
      </c>
      <c r="P503" s="48">
        <v>3309342.94</v>
      </c>
      <c r="Q503" s="48" t="s">
        <v>83</v>
      </c>
      <c r="R503" s="48" t="s">
        <v>8</v>
      </c>
      <c r="S503" s="48" t="s">
        <v>87</v>
      </c>
      <c r="T503" s="48"/>
    </row>
    <row r="504" spans="1:20" s="7" customFormat="1" ht="12.75" customHeight="1" x14ac:dyDescent="0.2">
      <c r="A504" s="42"/>
      <c r="B504" s="15" t="s">
        <v>5</v>
      </c>
      <c r="C504" s="8">
        <f>SUM(D504:H504)</f>
        <v>303050</v>
      </c>
      <c r="D504" s="8">
        <f t="shared" ref="D504:F504" si="231">SUM(D505:D508)</f>
        <v>0</v>
      </c>
      <c r="E504" s="8">
        <f t="shared" si="231"/>
        <v>0</v>
      </c>
      <c r="F504" s="8">
        <f t="shared" si="231"/>
        <v>0</v>
      </c>
      <c r="G504" s="8">
        <f t="shared" ref="G504" si="232">SUM(G505:G508)</f>
        <v>300000</v>
      </c>
      <c r="H504" s="6">
        <f t="shared" ref="H504" si="233">SUM(H505:H508)</f>
        <v>3050</v>
      </c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</row>
    <row r="505" spans="1:20" s="7" customFormat="1" ht="12.75" customHeight="1" x14ac:dyDescent="0.2">
      <c r="A505" s="42"/>
      <c r="B505" s="15" t="s">
        <v>0</v>
      </c>
      <c r="C505" s="8">
        <f t="shared" ref="C505:C508" si="234">SUM(D505:H505)</f>
        <v>0</v>
      </c>
      <c r="D505" s="6"/>
      <c r="E505" s="6"/>
      <c r="F505" s="6"/>
      <c r="G505" s="6"/>
      <c r="H505" s="6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</row>
    <row r="506" spans="1:20" s="7" customFormat="1" ht="12.75" customHeight="1" x14ac:dyDescent="0.2">
      <c r="A506" s="42"/>
      <c r="B506" s="15" t="s">
        <v>1</v>
      </c>
      <c r="C506" s="8">
        <f t="shared" si="234"/>
        <v>303050</v>
      </c>
      <c r="D506" s="6">
        <v>0</v>
      </c>
      <c r="E506" s="6">
        <v>0</v>
      </c>
      <c r="F506" s="6">
        <v>0</v>
      </c>
      <c r="G506" s="6">
        <v>300000</v>
      </c>
      <c r="H506" s="6">
        <v>3050</v>
      </c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</row>
    <row r="507" spans="1:20" s="7" customFormat="1" ht="12.75" customHeight="1" x14ac:dyDescent="0.2">
      <c r="A507" s="42"/>
      <c r="B507" s="15" t="s">
        <v>2</v>
      </c>
      <c r="C507" s="8">
        <f t="shared" si="234"/>
        <v>0</v>
      </c>
      <c r="D507" s="6"/>
      <c r="E507" s="6"/>
      <c r="F507" s="6"/>
      <c r="G507" s="6"/>
      <c r="H507" s="6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</row>
    <row r="508" spans="1:20" s="7" customFormat="1" ht="12.75" customHeight="1" x14ac:dyDescent="0.2">
      <c r="A508" s="43"/>
      <c r="B508" s="15" t="s">
        <v>3</v>
      </c>
      <c r="C508" s="8">
        <f t="shared" si="234"/>
        <v>0</v>
      </c>
      <c r="D508" s="6"/>
      <c r="E508" s="6"/>
      <c r="F508" s="6"/>
      <c r="G508" s="6"/>
      <c r="H508" s="6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</row>
    <row r="509" spans="1:20" s="7" customFormat="1" x14ac:dyDescent="0.2">
      <c r="A509" s="41" t="s">
        <v>548</v>
      </c>
      <c r="B509" s="44" t="s">
        <v>71</v>
      </c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5"/>
    </row>
    <row r="510" spans="1:20" s="7" customFormat="1" x14ac:dyDescent="0.2">
      <c r="A510" s="42"/>
      <c r="B510" s="75" t="s">
        <v>230</v>
      </c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s="7" customFormat="1" ht="50.1" customHeight="1" x14ac:dyDescent="0.2">
      <c r="A511" s="42"/>
      <c r="B511" s="88" t="s">
        <v>301</v>
      </c>
      <c r="C511" s="89"/>
      <c r="D511" s="89"/>
      <c r="E511" s="89"/>
      <c r="F511" s="89"/>
      <c r="G511" s="89"/>
      <c r="H511" s="90"/>
      <c r="I511" s="48" t="s">
        <v>24</v>
      </c>
      <c r="J511" s="48"/>
      <c r="K511" s="48" t="s">
        <v>11</v>
      </c>
      <c r="L511" s="48" t="s">
        <v>94</v>
      </c>
      <c r="M511" s="48" t="s">
        <v>358</v>
      </c>
      <c r="N511" s="48" t="s">
        <v>72</v>
      </c>
      <c r="O511" s="48" t="s">
        <v>72</v>
      </c>
      <c r="P511" s="48">
        <v>55728.849679999999</v>
      </c>
      <c r="Q511" s="48" t="s">
        <v>73</v>
      </c>
      <c r="R511" s="48" t="s">
        <v>358</v>
      </c>
      <c r="S511" s="48" t="s">
        <v>74</v>
      </c>
      <c r="T511" s="48" t="s">
        <v>313</v>
      </c>
    </row>
    <row r="512" spans="1:20" s="7" customFormat="1" ht="12.75" customHeight="1" x14ac:dyDescent="0.2">
      <c r="A512" s="42"/>
      <c r="B512" s="27" t="s">
        <v>5</v>
      </c>
      <c r="C512" s="8">
        <f>SUM(D512:H512)</f>
        <v>33012.72608</v>
      </c>
      <c r="D512" s="8">
        <f t="shared" ref="D512" si="235">SUM(D513:D516)</f>
        <v>33012.72608</v>
      </c>
      <c r="E512" s="6">
        <f t="shared" ref="E512:G512" si="236">SUM(E513:E516)</f>
        <v>0</v>
      </c>
      <c r="F512" s="6">
        <f t="shared" si="236"/>
        <v>0</v>
      </c>
      <c r="G512" s="6">
        <f t="shared" si="236"/>
        <v>0</v>
      </c>
      <c r="H512" s="6">
        <f t="shared" ref="H512" si="237">SUM(H513:H516)</f>
        <v>0</v>
      </c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</row>
    <row r="513" spans="1:20" s="7" customFormat="1" ht="12.75" customHeight="1" x14ac:dyDescent="0.2">
      <c r="A513" s="42"/>
      <c r="B513" s="27" t="s">
        <v>0</v>
      </c>
      <c r="C513" s="8">
        <f t="shared" ref="C513:C516" si="238">SUM(D513:H513)</f>
        <v>0</v>
      </c>
      <c r="D513" s="6"/>
      <c r="E513" s="6"/>
      <c r="F513" s="6"/>
      <c r="G513" s="6"/>
      <c r="H513" s="6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</row>
    <row r="514" spans="1:20" s="7" customFormat="1" ht="12.75" customHeight="1" x14ac:dyDescent="0.2">
      <c r="A514" s="42"/>
      <c r="B514" s="27" t="s">
        <v>1</v>
      </c>
      <c r="C514" s="8">
        <f t="shared" si="238"/>
        <v>32352.471570000002</v>
      </c>
      <c r="D514" s="6">
        <v>32352.471570000002</v>
      </c>
      <c r="E514" s="6"/>
      <c r="F514" s="6"/>
      <c r="G514" s="6"/>
      <c r="H514" s="6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</row>
    <row r="515" spans="1:20" s="7" customFormat="1" ht="12.75" customHeight="1" x14ac:dyDescent="0.2">
      <c r="A515" s="42"/>
      <c r="B515" s="27" t="s">
        <v>2</v>
      </c>
      <c r="C515" s="8">
        <f t="shared" si="238"/>
        <v>660.25450999999998</v>
      </c>
      <c r="D515" s="6">
        <v>660.25450999999998</v>
      </c>
      <c r="E515" s="6"/>
      <c r="F515" s="6"/>
      <c r="G515" s="6"/>
      <c r="H515" s="6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</row>
    <row r="516" spans="1:20" s="7" customFormat="1" ht="12.75" customHeight="1" x14ac:dyDescent="0.2">
      <c r="A516" s="43"/>
      <c r="B516" s="27" t="s">
        <v>3</v>
      </c>
      <c r="C516" s="8">
        <f t="shared" si="238"/>
        <v>0</v>
      </c>
      <c r="D516" s="6"/>
      <c r="E516" s="6"/>
      <c r="F516" s="6"/>
      <c r="G516" s="6"/>
      <c r="H516" s="6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spans="1:20" s="7" customFormat="1" ht="12.75" customHeight="1" x14ac:dyDescent="0.2">
      <c r="A517" s="41" t="s">
        <v>549</v>
      </c>
      <c r="B517" s="44" t="s">
        <v>71</v>
      </c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5"/>
    </row>
    <row r="518" spans="1:20" s="7" customFormat="1" x14ac:dyDescent="0.2">
      <c r="A518" s="42"/>
      <c r="B518" s="75" t="s">
        <v>230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s="7" customFormat="1" ht="50.1" customHeight="1" x14ac:dyDescent="0.2">
      <c r="A519" s="42"/>
      <c r="B519" s="47" t="s">
        <v>302</v>
      </c>
      <c r="C519" s="44"/>
      <c r="D519" s="44"/>
      <c r="E519" s="44"/>
      <c r="F519" s="44"/>
      <c r="G519" s="44"/>
      <c r="H519" s="45"/>
      <c r="I519" s="48" t="s">
        <v>29</v>
      </c>
      <c r="J519" s="48"/>
      <c r="K519" s="48" t="s">
        <v>11</v>
      </c>
      <c r="L519" s="48" t="s">
        <v>95</v>
      </c>
      <c r="M519" s="48" t="s">
        <v>96</v>
      </c>
      <c r="N519" s="48" t="s">
        <v>97</v>
      </c>
      <c r="O519" s="48" t="s">
        <v>97</v>
      </c>
      <c r="P519" s="48">
        <v>224396.61</v>
      </c>
      <c r="Q519" s="48" t="s">
        <v>73</v>
      </c>
      <c r="R519" s="48" t="s">
        <v>96</v>
      </c>
      <c r="S519" s="48" t="s">
        <v>79</v>
      </c>
      <c r="T519" s="48" t="s">
        <v>314</v>
      </c>
    </row>
    <row r="520" spans="1:20" s="7" customFormat="1" ht="12.75" customHeight="1" x14ac:dyDescent="0.2">
      <c r="A520" s="42"/>
      <c r="B520" s="27" t="s">
        <v>5</v>
      </c>
      <c r="C520" s="8">
        <f>SUM(D520:H520)</f>
        <v>158674.99</v>
      </c>
      <c r="D520" s="8">
        <f t="shared" ref="D520:F520" si="239">SUM(D521:D524)</f>
        <v>0</v>
      </c>
      <c r="E520" s="8">
        <f t="shared" si="239"/>
        <v>0</v>
      </c>
      <c r="F520" s="8">
        <f t="shared" si="239"/>
        <v>0</v>
      </c>
      <c r="G520" s="8">
        <f t="shared" ref="G520" si="240">SUM(G521:G524)</f>
        <v>65079.58</v>
      </c>
      <c r="H520" s="8">
        <f t="shared" ref="H520" si="241">SUM(H521:H524)</f>
        <v>93595.41</v>
      </c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</row>
    <row r="521" spans="1:20" s="7" customFormat="1" ht="12.75" customHeight="1" x14ac:dyDescent="0.2">
      <c r="A521" s="42"/>
      <c r="B521" s="27" t="s">
        <v>0</v>
      </c>
      <c r="C521" s="8">
        <f t="shared" ref="C521:C524" si="242">SUM(D521:H521)</f>
        <v>0</v>
      </c>
      <c r="D521" s="6"/>
      <c r="E521" s="6"/>
      <c r="F521" s="6"/>
      <c r="G521" s="6"/>
      <c r="H521" s="12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</row>
    <row r="522" spans="1:20" s="7" customFormat="1" ht="12.75" customHeight="1" x14ac:dyDescent="0.2">
      <c r="A522" s="42"/>
      <c r="B522" s="27" t="s">
        <v>1</v>
      </c>
      <c r="C522" s="8">
        <f t="shared" si="242"/>
        <v>158674.99</v>
      </c>
      <c r="D522" s="6">
        <v>0</v>
      </c>
      <c r="E522" s="6">
        <v>0</v>
      </c>
      <c r="F522" s="6">
        <v>0</v>
      </c>
      <c r="G522" s="6">
        <v>65079.58</v>
      </c>
      <c r="H522" s="12">
        <v>93595.41</v>
      </c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</row>
    <row r="523" spans="1:20" s="7" customFormat="1" ht="12.75" customHeight="1" x14ac:dyDescent="0.2">
      <c r="A523" s="42"/>
      <c r="B523" s="27" t="s">
        <v>2</v>
      </c>
      <c r="C523" s="8">
        <f t="shared" si="242"/>
        <v>0</v>
      </c>
      <c r="D523" s="6"/>
      <c r="E523" s="6"/>
      <c r="F523" s="6"/>
      <c r="G523" s="6"/>
      <c r="H523" s="12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</row>
    <row r="524" spans="1:20" s="7" customFormat="1" ht="12.75" customHeight="1" x14ac:dyDescent="0.2">
      <c r="A524" s="43"/>
      <c r="B524" s="27" t="s">
        <v>3</v>
      </c>
      <c r="C524" s="8">
        <f t="shared" si="242"/>
        <v>0</v>
      </c>
      <c r="D524" s="6"/>
      <c r="E524" s="6"/>
      <c r="F524" s="6"/>
      <c r="G524" s="6"/>
      <c r="H524" s="1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</row>
    <row r="525" spans="1:20" s="7" customFormat="1" ht="12.75" customHeight="1" x14ac:dyDescent="0.2">
      <c r="A525" s="41" t="s">
        <v>550</v>
      </c>
      <c r="B525" s="47" t="s">
        <v>71</v>
      </c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5"/>
    </row>
    <row r="526" spans="1:20" s="7" customFormat="1" x14ac:dyDescent="0.2">
      <c r="A526" s="42"/>
      <c r="B526" s="75" t="s">
        <v>230</v>
      </c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s="7" customFormat="1" ht="50.1" customHeight="1" x14ac:dyDescent="0.2">
      <c r="A527" s="42"/>
      <c r="B527" s="47" t="s">
        <v>303</v>
      </c>
      <c r="C527" s="44"/>
      <c r="D527" s="44"/>
      <c r="E527" s="44"/>
      <c r="F527" s="44"/>
      <c r="G527" s="44"/>
      <c r="H527" s="45"/>
      <c r="I527" s="48" t="s">
        <v>24</v>
      </c>
      <c r="J527" s="48"/>
      <c r="K527" s="48" t="s">
        <v>11</v>
      </c>
      <c r="L527" s="48" t="s">
        <v>304</v>
      </c>
      <c r="M527" s="48" t="s">
        <v>99</v>
      </c>
      <c r="N527" s="48" t="s">
        <v>100</v>
      </c>
      <c r="O527" s="48" t="s">
        <v>100</v>
      </c>
      <c r="P527" s="48">
        <v>19000</v>
      </c>
      <c r="Q527" s="48" t="s">
        <v>73</v>
      </c>
      <c r="R527" s="48" t="s">
        <v>99</v>
      </c>
      <c r="S527" s="48" t="s">
        <v>80</v>
      </c>
      <c r="T527" s="93"/>
    </row>
    <row r="528" spans="1:20" s="7" customFormat="1" ht="12.75" customHeight="1" x14ac:dyDescent="0.2">
      <c r="A528" s="42"/>
      <c r="B528" s="27" t="s">
        <v>5</v>
      </c>
      <c r="C528" s="8">
        <f>SUM(D528:H528)</f>
        <v>5000</v>
      </c>
      <c r="D528" s="8">
        <f t="shared" ref="D528:F528" si="243">SUM(D529:D532)</f>
        <v>0</v>
      </c>
      <c r="E528" s="8">
        <f t="shared" si="243"/>
        <v>0</v>
      </c>
      <c r="F528" s="8">
        <f t="shared" si="243"/>
        <v>0</v>
      </c>
      <c r="G528" s="8">
        <f t="shared" ref="G528" si="244">SUM(G529:G532)</f>
        <v>5000</v>
      </c>
      <c r="H528" s="8">
        <f t="shared" ref="H528" si="245">SUM(H529:H532)</f>
        <v>0</v>
      </c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94"/>
    </row>
    <row r="529" spans="1:20" s="7" customFormat="1" ht="12.75" customHeight="1" x14ac:dyDescent="0.2">
      <c r="A529" s="42"/>
      <c r="B529" s="27" t="s">
        <v>0</v>
      </c>
      <c r="C529" s="8">
        <f t="shared" ref="C529:C532" si="246">SUM(D529:H529)</f>
        <v>0</v>
      </c>
      <c r="D529" s="6"/>
      <c r="E529" s="6"/>
      <c r="F529" s="6"/>
      <c r="G529" s="6"/>
      <c r="H529" s="6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94"/>
    </row>
    <row r="530" spans="1:20" s="7" customFormat="1" ht="12.75" customHeight="1" x14ac:dyDescent="0.2">
      <c r="A530" s="42"/>
      <c r="B530" s="27" t="s">
        <v>1</v>
      </c>
      <c r="C530" s="8">
        <f t="shared" si="246"/>
        <v>4990</v>
      </c>
      <c r="D530" s="6">
        <v>0</v>
      </c>
      <c r="E530" s="6">
        <v>0</v>
      </c>
      <c r="F530" s="6">
        <v>0</v>
      </c>
      <c r="G530" s="6">
        <v>4990</v>
      </c>
      <c r="H530" s="6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94"/>
    </row>
    <row r="531" spans="1:20" s="7" customFormat="1" ht="12.75" customHeight="1" x14ac:dyDescent="0.2">
      <c r="A531" s="42"/>
      <c r="B531" s="27" t="s">
        <v>2</v>
      </c>
      <c r="C531" s="8">
        <f t="shared" si="246"/>
        <v>10</v>
      </c>
      <c r="D531" s="6">
        <v>0</v>
      </c>
      <c r="E531" s="6">
        <v>0</v>
      </c>
      <c r="F531" s="6">
        <v>0</v>
      </c>
      <c r="G531" s="6">
        <v>10</v>
      </c>
      <c r="H531" s="6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94"/>
    </row>
    <row r="532" spans="1:20" s="7" customFormat="1" ht="12.75" customHeight="1" x14ac:dyDescent="0.2">
      <c r="A532" s="43"/>
      <c r="B532" s="27" t="s">
        <v>3</v>
      </c>
      <c r="C532" s="8">
        <f t="shared" si="246"/>
        <v>0</v>
      </c>
      <c r="D532" s="6"/>
      <c r="E532" s="6"/>
      <c r="F532" s="6"/>
      <c r="G532" s="6"/>
      <c r="H532" s="6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95"/>
    </row>
    <row r="533" spans="1:20" s="7" customFormat="1" ht="12.75" customHeight="1" x14ac:dyDescent="0.2">
      <c r="A533" s="41" t="s">
        <v>551</v>
      </c>
      <c r="B533" s="47" t="s">
        <v>71</v>
      </c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5"/>
    </row>
    <row r="534" spans="1:20" s="7" customFormat="1" x14ac:dyDescent="0.2">
      <c r="A534" s="42"/>
      <c r="B534" s="75" t="s">
        <v>230</v>
      </c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s="7" customFormat="1" ht="50.1" customHeight="1" x14ac:dyDescent="0.2">
      <c r="A535" s="42"/>
      <c r="B535" s="47" t="s">
        <v>359</v>
      </c>
      <c r="C535" s="44"/>
      <c r="D535" s="44"/>
      <c r="E535" s="44"/>
      <c r="F535" s="44"/>
      <c r="G535" s="44"/>
      <c r="H535" s="45"/>
      <c r="I535" s="48"/>
      <c r="J535" s="48" t="s">
        <v>21</v>
      </c>
      <c r="K535" s="48" t="s">
        <v>11</v>
      </c>
      <c r="L535" s="48"/>
      <c r="M535" s="48" t="s">
        <v>101</v>
      </c>
      <c r="N535" s="48" t="s">
        <v>102</v>
      </c>
      <c r="O535" s="48" t="s">
        <v>102</v>
      </c>
      <c r="P535" s="48">
        <v>12046.005999999999</v>
      </c>
      <c r="Q535" s="48" t="s">
        <v>73</v>
      </c>
      <c r="R535" s="48" t="s">
        <v>101</v>
      </c>
      <c r="S535" s="48" t="s">
        <v>80</v>
      </c>
      <c r="T535" s="93"/>
    </row>
    <row r="536" spans="1:20" s="7" customFormat="1" ht="12.75" customHeight="1" x14ac:dyDescent="0.2">
      <c r="A536" s="42"/>
      <c r="B536" s="27" t="s">
        <v>5</v>
      </c>
      <c r="C536" s="8">
        <f>SUM(D536:H536)</f>
        <v>60000</v>
      </c>
      <c r="D536" s="8">
        <f t="shared" ref="D536:F536" si="247">SUM(D537:D540)</f>
        <v>0</v>
      </c>
      <c r="E536" s="8">
        <f t="shared" si="247"/>
        <v>0</v>
      </c>
      <c r="F536" s="8">
        <f t="shared" si="247"/>
        <v>0</v>
      </c>
      <c r="G536" s="8">
        <f t="shared" ref="G536" si="248">SUM(G537:G540)</f>
        <v>30000</v>
      </c>
      <c r="H536" s="8">
        <f t="shared" ref="H536" si="249">SUM(H537:H540)</f>
        <v>30000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94"/>
    </row>
    <row r="537" spans="1:20" s="7" customFormat="1" ht="12.75" customHeight="1" x14ac:dyDescent="0.2">
      <c r="A537" s="42"/>
      <c r="B537" s="27" t="s">
        <v>0</v>
      </c>
      <c r="C537" s="8">
        <f t="shared" ref="C537:C540" si="250">SUM(D537:H537)</f>
        <v>0</v>
      </c>
      <c r="D537" s="6"/>
      <c r="E537" s="6"/>
      <c r="F537" s="6"/>
      <c r="G537" s="6"/>
      <c r="H537" s="6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94"/>
    </row>
    <row r="538" spans="1:20" s="7" customFormat="1" ht="12.75" customHeight="1" x14ac:dyDescent="0.2">
      <c r="A538" s="42"/>
      <c r="B538" s="27" t="s">
        <v>1</v>
      </c>
      <c r="C538" s="8">
        <f t="shared" si="250"/>
        <v>60000</v>
      </c>
      <c r="D538" s="6">
        <v>0</v>
      </c>
      <c r="E538" s="6">
        <v>0</v>
      </c>
      <c r="F538" s="6">
        <v>0</v>
      </c>
      <c r="G538" s="6">
        <v>30000</v>
      </c>
      <c r="H538" s="6">
        <v>30000</v>
      </c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94"/>
    </row>
    <row r="539" spans="1:20" s="7" customFormat="1" ht="12.75" customHeight="1" x14ac:dyDescent="0.2">
      <c r="A539" s="42"/>
      <c r="B539" s="27" t="s">
        <v>2</v>
      </c>
      <c r="C539" s="8">
        <f t="shared" si="250"/>
        <v>0</v>
      </c>
      <c r="D539" s="6"/>
      <c r="E539" s="6"/>
      <c r="F539" s="6"/>
      <c r="G539" s="6"/>
      <c r="H539" s="6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94"/>
    </row>
    <row r="540" spans="1:20" s="7" customFormat="1" ht="12.75" customHeight="1" x14ac:dyDescent="0.2">
      <c r="A540" s="43"/>
      <c r="B540" s="27" t="s">
        <v>3</v>
      </c>
      <c r="C540" s="8">
        <f t="shared" si="250"/>
        <v>0</v>
      </c>
      <c r="D540" s="6"/>
      <c r="E540" s="6"/>
      <c r="F540" s="6"/>
      <c r="G540" s="6"/>
      <c r="H540" s="6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95"/>
    </row>
    <row r="541" spans="1:20" s="7" customFormat="1" ht="12.75" customHeight="1" x14ac:dyDescent="0.2">
      <c r="A541" s="41" t="s">
        <v>552</v>
      </c>
      <c r="B541" s="47" t="s">
        <v>71</v>
      </c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5"/>
    </row>
    <row r="542" spans="1:20" s="7" customFormat="1" x14ac:dyDescent="0.2">
      <c r="A542" s="42"/>
      <c r="B542" s="75" t="s">
        <v>230</v>
      </c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</row>
    <row r="543" spans="1:20" s="7" customFormat="1" ht="50.1" customHeight="1" x14ac:dyDescent="0.2">
      <c r="A543" s="42"/>
      <c r="B543" s="47" t="s">
        <v>103</v>
      </c>
      <c r="C543" s="44"/>
      <c r="D543" s="44"/>
      <c r="E543" s="44"/>
      <c r="F543" s="44"/>
      <c r="G543" s="44"/>
      <c r="H543" s="45"/>
      <c r="I543" s="48" t="s">
        <v>24</v>
      </c>
      <c r="J543" s="48" t="s">
        <v>22</v>
      </c>
      <c r="K543" s="48" t="s">
        <v>11</v>
      </c>
      <c r="L543" s="48" t="s">
        <v>305</v>
      </c>
      <c r="M543" s="48" t="s">
        <v>99</v>
      </c>
      <c r="N543" s="48" t="s">
        <v>100</v>
      </c>
      <c r="O543" s="48" t="s">
        <v>100</v>
      </c>
      <c r="P543" s="48">
        <v>34000</v>
      </c>
      <c r="Q543" s="48" t="s">
        <v>73</v>
      </c>
      <c r="R543" s="48" t="s">
        <v>99</v>
      </c>
      <c r="S543" s="48" t="s">
        <v>80</v>
      </c>
      <c r="T543" s="93"/>
    </row>
    <row r="544" spans="1:20" s="7" customFormat="1" ht="12.75" customHeight="1" x14ac:dyDescent="0.2">
      <c r="A544" s="42"/>
      <c r="B544" s="27" t="s">
        <v>5</v>
      </c>
      <c r="C544" s="8">
        <f>SUM(D544:H544)</f>
        <v>7000</v>
      </c>
      <c r="D544" s="8">
        <f t="shared" ref="D544:F544" si="251">SUM(D545:D548)</f>
        <v>0</v>
      </c>
      <c r="E544" s="8">
        <f t="shared" si="251"/>
        <v>0</v>
      </c>
      <c r="F544" s="8">
        <f t="shared" si="251"/>
        <v>0</v>
      </c>
      <c r="G544" s="8">
        <f t="shared" ref="G544" si="252">SUM(G545:G548)</f>
        <v>7000</v>
      </c>
      <c r="H544" s="8">
        <f t="shared" ref="H544" si="253">SUM(H545:H548)</f>
        <v>0</v>
      </c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94"/>
    </row>
    <row r="545" spans="1:20" s="7" customFormat="1" ht="12.75" customHeight="1" x14ac:dyDescent="0.2">
      <c r="A545" s="42"/>
      <c r="B545" s="27" t="s">
        <v>0</v>
      </c>
      <c r="C545" s="8">
        <f t="shared" ref="C545:C548" si="254">SUM(D545:H545)</f>
        <v>0</v>
      </c>
      <c r="D545" s="6"/>
      <c r="E545" s="6"/>
      <c r="F545" s="6"/>
      <c r="G545" s="6"/>
      <c r="H545" s="6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94"/>
    </row>
    <row r="546" spans="1:20" s="7" customFormat="1" ht="12.75" customHeight="1" x14ac:dyDescent="0.2">
      <c r="A546" s="42"/>
      <c r="B546" s="27" t="s">
        <v>1</v>
      </c>
      <c r="C546" s="8">
        <f t="shared" si="254"/>
        <v>6986</v>
      </c>
      <c r="D546" s="6">
        <v>0</v>
      </c>
      <c r="E546" s="6">
        <v>0</v>
      </c>
      <c r="F546" s="6">
        <v>0</v>
      </c>
      <c r="G546" s="6">
        <v>6986</v>
      </c>
      <c r="H546" s="6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94"/>
    </row>
    <row r="547" spans="1:20" s="7" customFormat="1" ht="12.75" customHeight="1" x14ac:dyDescent="0.2">
      <c r="A547" s="42"/>
      <c r="B547" s="27" t="s">
        <v>2</v>
      </c>
      <c r="C547" s="8">
        <f t="shared" si="254"/>
        <v>14</v>
      </c>
      <c r="D547" s="6">
        <v>0</v>
      </c>
      <c r="E547" s="6">
        <v>0</v>
      </c>
      <c r="F547" s="6">
        <v>0</v>
      </c>
      <c r="G547" s="6">
        <v>14</v>
      </c>
      <c r="H547" s="6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94"/>
    </row>
    <row r="548" spans="1:20" s="7" customFormat="1" ht="12.75" customHeight="1" x14ac:dyDescent="0.2">
      <c r="A548" s="43"/>
      <c r="B548" s="27" t="s">
        <v>3</v>
      </c>
      <c r="C548" s="8">
        <f t="shared" si="254"/>
        <v>0</v>
      </c>
      <c r="D548" s="6"/>
      <c r="E548" s="6"/>
      <c r="F548" s="6"/>
      <c r="G548" s="6"/>
      <c r="H548" s="6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95"/>
    </row>
    <row r="549" spans="1:20" s="7" customFormat="1" ht="12.75" customHeight="1" x14ac:dyDescent="0.2">
      <c r="A549" s="83" t="s">
        <v>126</v>
      </c>
      <c r="B549" s="46" t="s">
        <v>189</v>
      </c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</row>
    <row r="550" spans="1:20" s="7" customFormat="1" x14ac:dyDescent="0.2">
      <c r="A550" s="84"/>
      <c r="B550" s="36" t="s">
        <v>5</v>
      </c>
      <c r="C550" s="9">
        <f>SUM(D550:H550)</f>
        <v>13889064.285622727</v>
      </c>
      <c r="D550" s="9">
        <f t="shared" ref="D550" si="255">SUM(D551:D554)</f>
        <v>1040569.2576227272</v>
      </c>
      <c r="E550" s="9">
        <f t="shared" ref="E550:F550" si="256">SUM(E551:E554)</f>
        <v>2789601.0750000002</v>
      </c>
      <c r="F550" s="9">
        <f t="shared" si="256"/>
        <v>0</v>
      </c>
      <c r="G550" s="9">
        <f t="shared" ref="G550:H550" si="257">SUM(G551:G554)</f>
        <v>4778873.7539999997</v>
      </c>
      <c r="H550" s="9">
        <f t="shared" si="257"/>
        <v>5280020.199</v>
      </c>
      <c r="I550" s="65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7"/>
    </row>
    <row r="551" spans="1:20" s="7" customFormat="1" ht="12.75" customHeight="1" x14ac:dyDescent="0.2">
      <c r="A551" s="84"/>
      <c r="B551" s="36" t="s">
        <v>0</v>
      </c>
      <c r="C551" s="9">
        <f t="shared" ref="C551:C554" si="258">SUM(D551:H551)</f>
        <v>8980000</v>
      </c>
      <c r="D551" s="9">
        <f>D559+D567+D575+D591+D599+D607+D647+D655+D663+D671+D687+D695+D703+D711+D719+D727+D735+D583+D615+D623+D631+D639+D679+D743+D751</f>
        <v>200000</v>
      </c>
      <c r="E551" s="9">
        <f t="shared" ref="E551:H551" si="259">E559+E567+E575+E591+E599+E607+E647+E655+E663+E671+E687+E695+E703+E711+E719+E727+E735+E583+E615+E623+E631+E639+E679+E743+E751</f>
        <v>2700000</v>
      </c>
      <c r="F551" s="9">
        <f t="shared" si="259"/>
        <v>0</v>
      </c>
      <c r="G551" s="9">
        <f t="shared" si="259"/>
        <v>3040000</v>
      </c>
      <c r="H551" s="9">
        <f t="shared" si="259"/>
        <v>3040000</v>
      </c>
      <c r="I551" s="68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70"/>
    </row>
    <row r="552" spans="1:20" s="7" customFormat="1" ht="12.75" customHeight="1" x14ac:dyDescent="0.2">
      <c r="A552" s="84"/>
      <c r="B552" s="36" t="s">
        <v>1</v>
      </c>
      <c r="C552" s="9">
        <f t="shared" si="258"/>
        <v>4891407.5170099996</v>
      </c>
      <c r="D552" s="9">
        <f t="shared" ref="D552:H554" si="260">D560+D568+D576+D592+D600+D608+D648+D656+D664+D672+D688+D696+D704+D712+D720+D728+D736+D584+D616+D624+D632+D640+D680+D744+D752</f>
        <v>824489.68900999997</v>
      </c>
      <c r="E552" s="9">
        <f t="shared" si="260"/>
        <v>88023.875</v>
      </c>
      <c r="F552" s="9">
        <f t="shared" si="260"/>
        <v>0</v>
      </c>
      <c r="G552" s="9">
        <f t="shared" si="260"/>
        <v>1738873.754</v>
      </c>
      <c r="H552" s="9">
        <f t="shared" si="260"/>
        <v>2240020.199</v>
      </c>
      <c r="I552" s="68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70"/>
    </row>
    <row r="553" spans="1:20" s="7" customFormat="1" ht="12.75" customHeight="1" x14ac:dyDescent="0.2">
      <c r="A553" s="84"/>
      <c r="B553" s="36" t="s">
        <v>2</v>
      </c>
      <c r="C553" s="9">
        <f t="shared" si="258"/>
        <v>17656.768612727272</v>
      </c>
      <c r="D553" s="9">
        <f t="shared" si="260"/>
        <v>16079.568612727273</v>
      </c>
      <c r="E553" s="9">
        <f t="shared" si="260"/>
        <v>1577.2</v>
      </c>
      <c r="F553" s="9">
        <f t="shared" si="260"/>
        <v>0</v>
      </c>
      <c r="G553" s="9">
        <f t="shared" si="260"/>
        <v>0</v>
      </c>
      <c r="H553" s="9">
        <f t="shared" si="260"/>
        <v>0</v>
      </c>
      <c r="I553" s="68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70"/>
    </row>
    <row r="554" spans="1:20" s="7" customFormat="1" ht="12.75" customHeight="1" x14ac:dyDescent="0.2">
      <c r="A554" s="85"/>
      <c r="B554" s="36" t="s">
        <v>3</v>
      </c>
      <c r="C554" s="9">
        <f t="shared" si="258"/>
        <v>0</v>
      </c>
      <c r="D554" s="9">
        <f t="shared" si="260"/>
        <v>0</v>
      </c>
      <c r="E554" s="9">
        <f t="shared" si="260"/>
        <v>0</v>
      </c>
      <c r="F554" s="9">
        <f t="shared" si="260"/>
        <v>0</v>
      </c>
      <c r="G554" s="9">
        <f t="shared" si="260"/>
        <v>0</v>
      </c>
      <c r="H554" s="9">
        <f t="shared" si="260"/>
        <v>0</v>
      </c>
      <c r="I554" s="71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3"/>
    </row>
    <row r="555" spans="1:20" ht="12.75" customHeight="1" x14ac:dyDescent="0.2">
      <c r="A555" s="41" t="s">
        <v>553</v>
      </c>
      <c r="B555" s="47" t="s">
        <v>131</v>
      </c>
      <c r="C555" s="44" t="s">
        <v>131</v>
      </c>
      <c r="D555" s="44"/>
      <c r="E555" s="44"/>
      <c r="F555" s="44"/>
      <c r="G555" s="44" t="s">
        <v>131</v>
      </c>
      <c r="H555" s="44"/>
      <c r="I555" s="44" t="s">
        <v>131</v>
      </c>
      <c r="J555" s="44" t="s">
        <v>131</v>
      </c>
      <c r="K555" s="44" t="s">
        <v>131</v>
      </c>
      <c r="L555" s="44" t="s">
        <v>131</v>
      </c>
      <c r="M555" s="44" t="s">
        <v>131</v>
      </c>
      <c r="N555" s="44" t="s">
        <v>131</v>
      </c>
      <c r="O555" s="44" t="s">
        <v>131</v>
      </c>
      <c r="P555" s="44" t="s">
        <v>131</v>
      </c>
      <c r="Q555" s="44" t="s">
        <v>131</v>
      </c>
      <c r="R555" s="44" t="s">
        <v>131</v>
      </c>
      <c r="S555" s="44" t="s">
        <v>131</v>
      </c>
      <c r="T555" s="45" t="s">
        <v>131</v>
      </c>
    </row>
    <row r="556" spans="1:20" x14ac:dyDescent="0.2">
      <c r="A556" s="42" t="s">
        <v>108</v>
      </c>
      <c r="B556" s="46" t="s">
        <v>190</v>
      </c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ht="50.1" customHeight="1" x14ac:dyDescent="0.2">
      <c r="A557" s="42"/>
      <c r="B557" s="60" t="s">
        <v>133</v>
      </c>
      <c r="C557" s="61"/>
      <c r="D557" s="61"/>
      <c r="E557" s="61"/>
      <c r="F557" s="61"/>
      <c r="G557" s="61"/>
      <c r="H557" s="62"/>
      <c r="I557" s="48" t="s">
        <v>261</v>
      </c>
      <c r="J557" s="48"/>
      <c r="K557" s="48" t="s">
        <v>42</v>
      </c>
      <c r="L557" s="48" t="s">
        <v>231</v>
      </c>
      <c r="M557" s="48" t="s">
        <v>132</v>
      </c>
      <c r="N557" s="48" t="s">
        <v>232</v>
      </c>
      <c r="O557" s="48" t="s">
        <v>132</v>
      </c>
      <c r="P557" s="53" t="s">
        <v>262</v>
      </c>
      <c r="Q557" s="48" t="s">
        <v>30</v>
      </c>
      <c r="R557" s="48" t="s">
        <v>35</v>
      </c>
      <c r="S557" s="48" t="s">
        <v>31</v>
      </c>
      <c r="T557" s="51"/>
    </row>
    <row r="558" spans="1:20" ht="12.75" customHeight="1" x14ac:dyDescent="0.2">
      <c r="A558" s="42"/>
      <c r="B558" s="15" t="s">
        <v>5</v>
      </c>
      <c r="C558" s="8">
        <f>SUM(D558:H558)</f>
        <v>4000000</v>
      </c>
      <c r="D558" s="6">
        <f t="shared" ref="D558:F558" si="261">SUM(D559:D562)</f>
        <v>0</v>
      </c>
      <c r="E558" s="6">
        <f t="shared" si="261"/>
        <v>0</v>
      </c>
      <c r="F558" s="6">
        <f t="shared" si="261"/>
        <v>0</v>
      </c>
      <c r="G558" s="6">
        <f t="shared" ref="G558" si="262">SUM(G559:G562)</f>
        <v>2000000</v>
      </c>
      <c r="H558" s="6">
        <f t="shared" ref="H558" si="263">SUM(H559:H562)</f>
        <v>2000000</v>
      </c>
      <c r="I558" s="49"/>
      <c r="J558" s="49"/>
      <c r="K558" s="49"/>
      <c r="L558" s="49"/>
      <c r="M558" s="49"/>
      <c r="N558" s="49"/>
      <c r="O558" s="49"/>
      <c r="P558" s="54"/>
      <c r="Q558" s="49"/>
      <c r="R558" s="49"/>
      <c r="S558" s="49"/>
      <c r="T558" s="51"/>
    </row>
    <row r="559" spans="1:20" ht="12.75" customHeight="1" x14ac:dyDescent="0.2">
      <c r="A559" s="42"/>
      <c r="B559" s="15" t="s">
        <v>0</v>
      </c>
      <c r="C559" s="8">
        <f t="shared" ref="C559:C562" si="264">SUM(D559:H559)</f>
        <v>3800000</v>
      </c>
      <c r="D559" s="6">
        <v>0</v>
      </c>
      <c r="E559" s="6">
        <v>0</v>
      </c>
      <c r="F559" s="6">
        <v>0</v>
      </c>
      <c r="G559" s="6">
        <v>1900000</v>
      </c>
      <c r="H559" s="6">
        <v>1900000</v>
      </c>
      <c r="I559" s="49"/>
      <c r="J559" s="49"/>
      <c r="K559" s="49"/>
      <c r="L559" s="49"/>
      <c r="M559" s="49"/>
      <c r="N559" s="49"/>
      <c r="O559" s="49"/>
      <c r="P559" s="54"/>
      <c r="Q559" s="49"/>
      <c r="R559" s="49"/>
      <c r="S559" s="49"/>
      <c r="T559" s="51"/>
    </row>
    <row r="560" spans="1:20" ht="12.75" customHeight="1" x14ac:dyDescent="0.2">
      <c r="A560" s="42"/>
      <c r="B560" s="15" t="s">
        <v>1</v>
      </c>
      <c r="C560" s="8">
        <f t="shared" si="264"/>
        <v>200000</v>
      </c>
      <c r="D560" s="6">
        <v>0</v>
      </c>
      <c r="E560" s="6">
        <v>0</v>
      </c>
      <c r="F560" s="6">
        <v>0</v>
      </c>
      <c r="G560" s="6">
        <v>100000</v>
      </c>
      <c r="H560" s="6">
        <v>100000</v>
      </c>
      <c r="I560" s="49"/>
      <c r="J560" s="49"/>
      <c r="K560" s="49"/>
      <c r="L560" s="49"/>
      <c r="M560" s="49"/>
      <c r="N560" s="49"/>
      <c r="O560" s="49"/>
      <c r="P560" s="54"/>
      <c r="Q560" s="49"/>
      <c r="R560" s="49"/>
      <c r="S560" s="49"/>
      <c r="T560" s="51"/>
    </row>
    <row r="561" spans="1:20" ht="12.75" customHeight="1" x14ac:dyDescent="0.2">
      <c r="A561" s="42"/>
      <c r="B561" s="15" t="s">
        <v>2</v>
      </c>
      <c r="C561" s="8">
        <f t="shared" si="264"/>
        <v>0</v>
      </c>
      <c r="D561" s="6"/>
      <c r="E561" s="6"/>
      <c r="F561" s="6"/>
      <c r="G561" s="6"/>
      <c r="H561" s="6"/>
      <c r="I561" s="49"/>
      <c r="J561" s="49"/>
      <c r="K561" s="49"/>
      <c r="L561" s="49"/>
      <c r="M561" s="49"/>
      <c r="N561" s="49"/>
      <c r="O561" s="49"/>
      <c r="P561" s="54"/>
      <c r="Q561" s="49"/>
      <c r="R561" s="49"/>
      <c r="S561" s="49"/>
      <c r="T561" s="51"/>
    </row>
    <row r="562" spans="1:20" s="7" customFormat="1" ht="12.75" customHeight="1" x14ac:dyDescent="0.2">
      <c r="A562" s="43"/>
      <c r="B562" s="15" t="s">
        <v>3</v>
      </c>
      <c r="C562" s="8">
        <f t="shared" si="264"/>
        <v>0</v>
      </c>
      <c r="D562" s="6"/>
      <c r="E562" s="6"/>
      <c r="F562" s="6"/>
      <c r="G562" s="6"/>
      <c r="H562" s="6"/>
      <c r="I562" s="63"/>
      <c r="J562" s="63"/>
      <c r="K562" s="63"/>
      <c r="L562" s="63"/>
      <c r="M562" s="63"/>
      <c r="N562" s="63"/>
      <c r="O562" s="63"/>
      <c r="P562" s="64"/>
      <c r="Q562" s="63"/>
      <c r="R562" s="63"/>
      <c r="S562" s="63"/>
      <c r="T562" s="51"/>
    </row>
    <row r="563" spans="1:20" x14ac:dyDescent="0.2">
      <c r="A563" s="41" t="s">
        <v>554</v>
      </c>
      <c r="B563" s="44" t="s">
        <v>131</v>
      </c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5"/>
    </row>
    <row r="564" spans="1:20" x14ac:dyDescent="0.2">
      <c r="A564" s="42" t="s">
        <v>108</v>
      </c>
      <c r="B564" s="46" t="s">
        <v>190</v>
      </c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ht="50.1" customHeight="1" x14ac:dyDescent="0.2">
      <c r="A565" s="42"/>
      <c r="B565" s="60" t="s">
        <v>291</v>
      </c>
      <c r="C565" s="61"/>
      <c r="D565" s="61"/>
      <c r="E565" s="61"/>
      <c r="F565" s="61"/>
      <c r="G565" s="61"/>
      <c r="H565" s="62"/>
      <c r="I565" s="48" t="s">
        <v>22</v>
      </c>
      <c r="J565" s="48"/>
      <c r="K565" s="48" t="s">
        <v>11</v>
      </c>
      <c r="L565" s="48" t="s">
        <v>191</v>
      </c>
      <c r="M565" s="48" t="s">
        <v>23</v>
      </c>
      <c r="N565" s="48" t="s">
        <v>23</v>
      </c>
      <c r="O565" s="48" t="s">
        <v>23</v>
      </c>
      <c r="P565" s="53">
        <v>881281.65193000005</v>
      </c>
      <c r="Q565" s="48" t="s">
        <v>7</v>
      </c>
      <c r="R565" s="48" t="s">
        <v>8</v>
      </c>
      <c r="S565" s="48" t="s">
        <v>292</v>
      </c>
      <c r="T565" s="51" t="s">
        <v>385</v>
      </c>
    </row>
    <row r="566" spans="1:20" ht="12.75" customHeight="1" x14ac:dyDescent="0.2">
      <c r="A566" s="42"/>
      <c r="B566" s="15" t="s">
        <v>5</v>
      </c>
      <c r="C566" s="8">
        <f>SUM(D566:H566)</f>
        <v>170275.25474272727</v>
      </c>
      <c r="D566" s="6">
        <f t="shared" ref="D566" si="265">SUM(D567:D570)</f>
        <v>170275.25474272727</v>
      </c>
      <c r="E566" s="6">
        <f t="shared" ref="E566:G566" si="266">SUM(E567:E570)</f>
        <v>0</v>
      </c>
      <c r="F566" s="6">
        <f t="shared" si="266"/>
        <v>0</v>
      </c>
      <c r="G566" s="6">
        <f t="shared" si="266"/>
        <v>0</v>
      </c>
      <c r="H566" s="6">
        <f t="shared" ref="H566" si="267">SUM(H567:H570)</f>
        <v>0</v>
      </c>
      <c r="I566" s="49"/>
      <c r="J566" s="49"/>
      <c r="K566" s="49"/>
      <c r="L566" s="49"/>
      <c r="M566" s="49"/>
      <c r="N566" s="49"/>
      <c r="O566" s="49"/>
      <c r="P566" s="54"/>
      <c r="Q566" s="49"/>
      <c r="R566" s="49"/>
      <c r="S566" s="49"/>
      <c r="T566" s="51"/>
    </row>
    <row r="567" spans="1:20" ht="12.75" customHeight="1" x14ac:dyDescent="0.2">
      <c r="A567" s="42"/>
      <c r="B567" s="15" t="s">
        <v>0</v>
      </c>
      <c r="C567" s="8">
        <f t="shared" ref="C567:C570" si="268">SUM(D567:H567)</f>
        <v>0</v>
      </c>
      <c r="D567" s="6"/>
      <c r="E567" s="6"/>
      <c r="F567" s="6"/>
      <c r="G567" s="6"/>
      <c r="H567" s="6"/>
      <c r="I567" s="49"/>
      <c r="J567" s="49"/>
      <c r="K567" s="49"/>
      <c r="L567" s="49"/>
      <c r="M567" s="49"/>
      <c r="N567" s="49"/>
      <c r="O567" s="49"/>
      <c r="P567" s="54"/>
      <c r="Q567" s="49"/>
      <c r="R567" s="49"/>
      <c r="S567" s="49"/>
      <c r="T567" s="51"/>
    </row>
    <row r="568" spans="1:20" s="7" customFormat="1" ht="12.75" customHeight="1" x14ac:dyDescent="0.2">
      <c r="A568" s="42"/>
      <c r="B568" s="15" t="s">
        <v>1</v>
      </c>
      <c r="C568" s="8">
        <f t="shared" si="268"/>
        <v>154795.68612999999</v>
      </c>
      <c r="D568" s="6">
        <v>154795.68612999999</v>
      </c>
      <c r="E568" s="6"/>
      <c r="F568" s="6"/>
      <c r="G568" s="6"/>
      <c r="H568" s="6"/>
      <c r="I568" s="49"/>
      <c r="J568" s="49"/>
      <c r="K568" s="49"/>
      <c r="L568" s="49"/>
      <c r="M568" s="49"/>
      <c r="N568" s="49"/>
      <c r="O568" s="49"/>
      <c r="P568" s="54"/>
      <c r="Q568" s="49"/>
      <c r="R568" s="49"/>
      <c r="S568" s="49"/>
      <c r="T568" s="51"/>
    </row>
    <row r="569" spans="1:20" s="7" customFormat="1" ht="12.75" customHeight="1" x14ac:dyDescent="0.2">
      <c r="A569" s="42"/>
      <c r="B569" s="15" t="s">
        <v>2</v>
      </c>
      <c r="C569" s="8">
        <f t="shared" si="268"/>
        <v>15479.568612727273</v>
      </c>
      <c r="D569" s="6">
        <v>15479.568612727273</v>
      </c>
      <c r="E569" s="6"/>
      <c r="F569" s="6"/>
      <c r="G569" s="6"/>
      <c r="H569" s="6"/>
      <c r="I569" s="49"/>
      <c r="J569" s="49"/>
      <c r="K569" s="49"/>
      <c r="L569" s="49"/>
      <c r="M569" s="49"/>
      <c r="N569" s="49"/>
      <c r="O569" s="49"/>
      <c r="P569" s="54"/>
      <c r="Q569" s="49"/>
      <c r="R569" s="49"/>
      <c r="S569" s="49"/>
      <c r="T569" s="51"/>
    </row>
    <row r="570" spans="1:20" s="7" customFormat="1" ht="12.75" customHeight="1" x14ac:dyDescent="0.2">
      <c r="A570" s="43"/>
      <c r="B570" s="15" t="s">
        <v>3</v>
      </c>
      <c r="C570" s="8">
        <f t="shared" si="268"/>
        <v>0</v>
      </c>
      <c r="D570" s="6"/>
      <c r="E570" s="6"/>
      <c r="F570" s="6"/>
      <c r="G570" s="6"/>
      <c r="H570" s="6"/>
      <c r="I570" s="63"/>
      <c r="J570" s="63"/>
      <c r="K570" s="63"/>
      <c r="L570" s="63"/>
      <c r="M570" s="63"/>
      <c r="N570" s="63"/>
      <c r="O570" s="63"/>
      <c r="P570" s="64"/>
      <c r="Q570" s="63"/>
      <c r="R570" s="63"/>
      <c r="S570" s="63"/>
      <c r="T570" s="51"/>
    </row>
    <row r="571" spans="1:20" s="7" customFormat="1" x14ac:dyDescent="0.2">
      <c r="A571" s="41" t="s">
        <v>555</v>
      </c>
      <c r="B571" s="44" t="s">
        <v>131</v>
      </c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5"/>
    </row>
    <row r="572" spans="1:20" s="7" customFormat="1" x14ac:dyDescent="0.2">
      <c r="A572" s="42" t="s">
        <v>108</v>
      </c>
      <c r="B572" s="46" t="s">
        <v>190</v>
      </c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s="7" customFormat="1" ht="50.1" customHeight="1" x14ac:dyDescent="0.2">
      <c r="A573" s="42"/>
      <c r="B573" s="60" t="s">
        <v>192</v>
      </c>
      <c r="C573" s="61"/>
      <c r="D573" s="61"/>
      <c r="E573" s="61"/>
      <c r="F573" s="61"/>
      <c r="G573" s="61"/>
      <c r="H573" s="62"/>
      <c r="I573" s="48" t="s">
        <v>327</v>
      </c>
      <c r="J573" s="48"/>
      <c r="K573" s="48" t="s">
        <v>42</v>
      </c>
      <c r="L573" s="48" t="s">
        <v>233</v>
      </c>
      <c r="M573" s="48" t="s">
        <v>132</v>
      </c>
      <c r="N573" s="48" t="s">
        <v>232</v>
      </c>
      <c r="O573" s="48" t="s">
        <v>132</v>
      </c>
      <c r="P573" s="53">
        <v>869769.848</v>
      </c>
      <c r="Q573" s="48" t="s">
        <v>30</v>
      </c>
      <c r="R573" s="48" t="s">
        <v>39</v>
      </c>
      <c r="S573" s="48" t="s">
        <v>32</v>
      </c>
      <c r="T573" s="51" t="s">
        <v>234</v>
      </c>
    </row>
    <row r="574" spans="1:20" s="7" customFormat="1" ht="12.75" customHeight="1" x14ac:dyDescent="0.2">
      <c r="A574" s="42"/>
      <c r="B574" s="15" t="s">
        <v>5</v>
      </c>
      <c r="C574" s="8">
        <f>SUM(D574:H574)</f>
        <v>212692.65979999999</v>
      </c>
      <c r="D574" s="6">
        <f t="shared" ref="D574" si="269">SUM(D575:D578)</f>
        <v>212692.65979999999</v>
      </c>
      <c r="E574" s="6">
        <f t="shared" ref="E574:G574" si="270">SUM(E575:E578)</f>
        <v>0</v>
      </c>
      <c r="F574" s="6">
        <f t="shared" si="270"/>
        <v>0</v>
      </c>
      <c r="G574" s="6">
        <f t="shared" si="270"/>
        <v>0</v>
      </c>
      <c r="H574" s="6">
        <f t="shared" ref="H574" si="271">SUM(H575:H578)</f>
        <v>0</v>
      </c>
      <c r="I574" s="49"/>
      <c r="J574" s="49"/>
      <c r="K574" s="49"/>
      <c r="L574" s="49"/>
      <c r="M574" s="49"/>
      <c r="N574" s="49"/>
      <c r="O574" s="49"/>
      <c r="P574" s="54"/>
      <c r="Q574" s="49"/>
      <c r="R574" s="49"/>
      <c r="S574" s="49"/>
      <c r="T574" s="51"/>
    </row>
    <row r="575" spans="1:20" s="7" customFormat="1" ht="12.75" customHeight="1" x14ac:dyDescent="0.2">
      <c r="A575" s="42"/>
      <c r="B575" s="15" t="s">
        <v>0</v>
      </c>
      <c r="C575" s="8">
        <f t="shared" ref="C575:C578" si="272">SUM(D575:H575)</f>
        <v>0</v>
      </c>
      <c r="D575" s="6"/>
      <c r="E575" s="6"/>
      <c r="F575" s="6"/>
      <c r="G575" s="6"/>
      <c r="H575" s="6"/>
      <c r="I575" s="49"/>
      <c r="J575" s="49"/>
      <c r="K575" s="49"/>
      <c r="L575" s="49"/>
      <c r="M575" s="49"/>
      <c r="N575" s="49"/>
      <c r="O575" s="49"/>
      <c r="P575" s="54"/>
      <c r="Q575" s="49"/>
      <c r="R575" s="49"/>
      <c r="S575" s="49"/>
      <c r="T575" s="51"/>
    </row>
    <row r="576" spans="1:20" s="7" customFormat="1" ht="12.75" customHeight="1" x14ac:dyDescent="0.2">
      <c r="A576" s="42"/>
      <c r="B576" s="15" t="s">
        <v>1</v>
      </c>
      <c r="C576" s="8">
        <f t="shared" si="272"/>
        <v>212692.65979999999</v>
      </c>
      <c r="D576" s="6">
        <f>112692.6598+100000</f>
        <v>212692.65979999999</v>
      </c>
      <c r="E576" s="6"/>
      <c r="F576" s="6"/>
      <c r="G576" s="6"/>
      <c r="H576" s="6"/>
      <c r="I576" s="49"/>
      <c r="J576" s="49"/>
      <c r="K576" s="49"/>
      <c r="L576" s="49"/>
      <c r="M576" s="49"/>
      <c r="N576" s="49"/>
      <c r="O576" s="49"/>
      <c r="P576" s="54"/>
      <c r="Q576" s="49"/>
      <c r="R576" s="49"/>
      <c r="S576" s="49"/>
      <c r="T576" s="51"/>
    </row>
    <row r="577" spans="1:20" s="7" customFormat="1" ht="12.75" customHeight="1" x14ac:dyDescent="0.2">
      <c r="A577" s="42"/>
      <c r="B577" s="15" t="s">
        <v>2</v>
      </c>
      <c r="C577" s="8">
        <f t="shared" si="272"/>
        <v>0</v>
      </c>
      <c r="D577" s="6"/>
      <c r="E577" s="6"/>
      <c r="F577" s="6"/>
      <c r="G577" s="6"/>
      <c r="H577" s="6"/>
      <c r="I577" s="49"/>
      <c r="J577" s="49"/>
      <c r="K577" s="49"/>
      <c r="L577" s="49"/>
      <c r="M577" s="49"/>
      <c r="N577" s="49"/>
      <c r="O577" s="49"/>
      <c r="P577" s="54"/>
      <c r="Q577" s="49"/>
      <c r="R577" s="49"/>
      <c r="S577" s="49"/>
      <c r="T577" s="51"/>
    </row>
    <row r="578" spans="1:20" s="7" customFormat="1" ht="12.75" customHeight="1" x14ac:dyDescent="0.2">
      <c r="A578" s="43"/>
      <c r="B578" s="15" t="s">
        <v>3</v>
      </c>
      <c r="C578" s="8">
        <f t="shared" si="272"/>
        <v>0</v>
      </c>
      <c r="D578" s="6"/>
      <c r="E578" s="6"/>
      <c r="F578" s="6"/>
      <c r="G578" s="6"/>
      <c r="H578" s="6"/>
      <c r="I578" s="63"/>
      <c r="J578" s="63"/>
      <c r="K578" s="63"/>
      <c r="L578" s="63"/>
      <c r="M578" s="63"/>
      <c r="N578" s="63"/>
      <c r="O578" s="63"/>
      <c r="P578" s="64"/>
      <c r="Q578" s="63"/>
      <c r="R578" s="63"/>
      <c r="S578" s="63"/>
      <c r="T578" s="51"/>
    </row>
    <row r="579" spans="1:20" s="7" customFormat="1" ht="12.75" customHeight="1" x14ac:dyDescent="0.2">
      <c r="A579" s="41" t="s">
        <v>556</v>
      </c>
      <c r="B579" s="44" t="s">
        <v>131</v>
      </c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5"/>
    </row>
    <row r="580" spans="1:20" s="7" customFormat="1" ht="12.75" customHeight="1" x14ac:dyDescent="0.2">
      <c r="A580" s="42" t="s">
        <v>108</v>
      </c>
      <c r="B580" s="96" t="s">
        <v>190</v>
      </c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</row>
    <row r="581" spans="1:20" s="7" customFormat="1" ht="50.1" customHeight="1" x14ac:dyDescent="0.2">
      <c r="A581" s="104"/>
      <c r="B581" s="60" t="s">
        <v>428</v>
      </c>
      <c r="C581" s="61"/>
      <c r="D581" s="61"/>
      <c r="E581" s="61"/>
      <c r="F581" s="61"/>
      <c r="G581" s="61"/>
      <c r="H581" s="62"/>
      <c r="I581" s="48" t="s">
        <v>396</v>
      </c>
      <c r="J581" s="48" t="s">
        <v>456</v>
      </c>
      <c r="K581" s="48" t="s">
        <v>42</v>
      </c>
      <c r="L581" s="48" t="s">
        <v>457</v>
      </c>
      <c r="M581" s="48" t="s">
        <v>132</v>
      </c>
      <c r="N581" s="48" t="s">
        <v>232</v>
      </c>
      <c r="O581" s="48" t="s">
        <v>132</v>
      </c>
      <c r="P581" s="53" t="s">
        <v>458</v>
      </c>
      <c r="Q581" s="48" t="s">
        <v>30</v>
      </c>
      <c r="R581" s="48" t="s">
        <v>35</v>
      </c>
      <c r="S581" s="48" t="s">
        <v>32</v>
      </c>
      <c r="T581" s="51" t="s">
        <v>459</v>
      </c>
    </row>
    <row r="582" spans="1:20" s="7" customFormat="1" ht="12.75" customHeight="1" x14ac:dyDescent="0.2">
      <c r="A582" s="104"/>
      <c r="B582" s="15" t="s">
        <v>5</v>
      </c>
      <c r="C582" s="8">
        <f>SUM(D582:H582)</f>
        <v>195927.63796999998</v>
      </c>
      <c r="D582" s="6">
        <f t="shared" ref="D582:H582" si="273">SUM(D583:D586)</f>
        <v>195927.63796999998</v>
      </c>
      <c r="E582" s="6">
        <f t="shared" si="273"/>
        <v>0</v>
      </c>
      <c r="F582" s="6">
        <f t="shared" si="273"/>
        <v>0</v>
      </c>
      <c r="G582" s="6">
        <f t="shared" si="273"/>
        <v>0</v>
      </c>
      <c r="H582" s="6">
        <f t="shared" si="273"/>
        <v>0</v>
      </c>
      <c r="I582" s="49"/>
      <c r="J582" s="49"/>
      <c r="K582" s="49"/>
      <c r="L582" s="49"/>
      <c r="M582" s="49"/>
      <c r="N582" s="49"/>
      <c r="O582" s="49"/>
      <c r="P582" s="54"/>
      <c r="Q582" s="49"/>
      <c r="R582" s="49"/>
      <c r="S582" s="49"/>
      <c r="T582" s="51"/>
    </row>
    <row r="583" spans="1:20" s="7" customFormat="1" ht="12.75" customHeight="1" x14ac:dyDescent="0.2">
      <c r="A583" s="104"/>
      <c r="B583" s="15" t="s">
        <v>0</v>
      </c>
      <c r="C583" s="8">
        <f t="shared" ref="C583:C586" si="274">SUM(D583:H583)</f>
        <v>100000</v>
      </c>
      <c r="D583" s="6">
        <f>0+100000</f>
        <v>100000</v>
      </c>
      <c r="E583" s="6"/>
      <c r="F583" s="6"/>
      <c r="G583" s="6"/>
      <c r="H583" s="6"/>
      <c r="I583" s="49"/>
      <c r="J583" s="49"/>
      <c r="K583" s="49"/>
      <c r="L583" s="49"/>
      <c r="M583" s="49"/>
      <c r="N583" s="49"/>
      <c r="O583" s="49"/>
      <c r="P583" s="54"/>
      <c r="Q583" s="49"/>
      <c r="R583" s="49"/>
      <c r="S583" s="49"/>
      <c r="T583" s="51"/>
    </row>
    <row r="584" spans="1:20" s="7" customFormat="1" ht="12.75" customHeight="1" x14ac:dyDescent="0.2">
      <c r="A584" s="104"/>
      <c r="B584" s="15" t="s">
        <v>1</v>
      </c>
      <c r="C584" s="8">
        <f t="shared" si="274"/>
        <v>95927.637969999996</v>
      </c>
      <c r="D584" s="6">
        <f>0+95927.63797</f>
        <v>95927.637969999996</v>
      </c>
      <c r="E584" s="6"/>
      <c r="F584" s="6"/>
      <c r="G584" s="6"/>
      <c r="H584" s="6"/>
      <c r="I584" s="49"/>
      <c r="J584" s="49"/>
      <c r="K584" s="49"/>
      <c r="L584" s="49"/>
      <c r="M584" s="49"/>
      <c r="N584" s="49"/>
      <c r="O584" s="49"/>
      <c r="P584" s="54"/>
      <c r="Q584" s="49"/>
      <c r="R584" s="49"/>
      <c r="S584" s="49"/>
      <c r="T584" s="51"/>
    </row>
    <row r="585" spans="1:20" s="7" customFormat="1" ht="12.75" customHeight="1" x14ac:dyDescent="0.2">
      <c r="A585" s="104"/>
      <c r="B585" s="15" t="s">
        <v>2</v>
      </c>
      <c r="C585" s="8">
        <f t="shared" si="274"/>
        <v>0</v>
      </c>
      <c r="D585" s="6"/>
      <c r="E585" s="6"/>
      <c r="F585" s="6"/>
      <c r="G585" s="6"/>
      <c r="H585" s="6"/>
      <c r="I585" s="49"/>
      <c r="J585" s="49"/>
      <c r="K585" s="49"/>
      <c r="L585" s="49"/>
      <c r="M585" s="49"/>
      <c r="N585" s="49"/>
      <c r="O585" s="49"/>
      <c r="P585" s="54"/>
      <c r="Q585" s="49"/>
      <c r="R585" s="49"/>
      <c r="S585" s="49"/>
      <c r="T585" s="51"/>
    </row>
    <row r="586" spans="1:20" s="7" customFormat="1" ht="12.75" customHeight="1" x14ac:dyDescent="0.2">
      <c r="A586" s="105"/>
      <c r="B586" s="15" t="s">
        <v>3</v>
      </c>
      <c r="C586" s="8">
        <f t="shared" si="274"/>
        <v>0</v>
      </c>
      <c r="D586" s="6"/>
      <c r="E586" s="6"/>
      <c r="F586" s="6"/>
      <c r="G586" s="6"/>
      <c r="H586" s="6"/>
      <c r="I586" s="63"/>
      <c r="J586" s="63"/>
      <c r="K586" s="63"/>
      <c r="L586" s="63"/>
      <c r="M586" s="63"/>
      <c r="N586" s="63"/>
      <c r="O586" s="63"/>
      <c r="P586" s="64"/>
      <c r="Q586" s="63"/>
      <c r="R586" s="63"/>
      <c r="S586" s="63"/>
      <c r="T586" s="51"/>
    </row>
    <row r="587" spans="1:20" s="7" customFormat="1" ht="12.75" customHeight="1" x14ac:dyDescent="0.2">
      <c r="A587" s="41" t="s">
        <v>557</v>
      </c>
      <c r="B587" s="97" t="s">
        <v>131</v>
      </c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8"/>
    </row>
    <row r="588" spans="1:20" s="7" customFormat="1" x14ac:dyDescent="0.2">
      <c r="A588" s="42" t="s">
        <v>108</v>
      </c>
      <c r="B588" s="46" t="s">
        <v>190</v>
      </c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ht="50.1" customHeight="1" x14ac:dyDescent="0.2">
      <c r="A589" s="42"/>
      <c r="B589" s="60" t="s">
        <v>266</v>
      </c>
      <c r="C589" s="61"/>
      <c r="D589" s="61"/>
      <c r="E589" s="61"/>
      <c r="F589" s="61"/>
      <c r="G589" s="61"/>
      <c r="H589" s="62"/>
      <c r="I589" s="48" t="s">
        <v>263</v>
      </c>
      <c r="J589" s="48"/>
      <c r="K589" s="48" t="s">
        <v>42</v>
      </c>
      <c r="L589" s="48" t="s">
        <v>236</v>
      </c>
      <c r="M589" s="48" t="s">
        <v>132</v>
      </c>
      <c r="N589" s="48" t="s">
        <v>232</v>
      </c>
      <c r="O589" s="48" t="s">
        <v>132</v>
      </c>
      <c r="P589" s="53">
        <v>987971.09499999997</v>
      </c>
      <c r="Q589" s="48" t="s">
        <v>30</v>
      </c>
      <c r="R589" s="48" t="s">
        <v>35</v>
      </c>
      <c r="S589" s="48" t="s">
        <v>31</v>
      </c>
      <c r="T589" s="51" t="s">
        <v>237</v>
      </c>
    </row>
    <row r="590" spans="1:20" ht="12.75" customHeight="1" x14ac:dyDescent="0.2">
      <c r="A590" s="42"/>
      <c r="B590" s="15" t="s">
        <v>5</v>
      </c>
      <c r="C590" s="8">
        <f>SUM(D590:H590)</f>
        <v>600000</v>
      </c>
      <c r="D590" s="6">
        <f t="shared" ref="D590:G590" si="275">SUM(D591:D594)</f>
        <v>0</v>
      </c>
      <c r="E590" s="6">
        <f t="shared" si="275"/>
        <v>0</v>
      </c>
      <c r="F590" s="6">
        <f t="shared" si="275"/>
        <v>0</v>
      </c>
      <c r="G590" s="6">
        <f t="shared" si="275"/>
        <v>300000</v>
      </c>
      <c r="H590" s="6">
        <f t="shared" ref="H590" si="276">SUM(H591:H594)</f>
        <v>300000</v>
      </c>
      <c r="I590" s="49"/>
      <c r="J590" s="49"/>
      <c r="K590" s="49"/>
      <c r="L590" s="49"/>
      <c r="M590" s="49"/>
      <c r="N590" s="49"/>
      <c r="O590" s="49"/>
      <c r="P590" s="54"/>
      <c r="Q590" s="49"/>
      <c r="R590" s="49"/>
      <c r="S590" s="49"/>
      <c r="T590" s="51"/>
    </row>
    <row r="591" spans="1:20" ht="12.75" customHeight="1" x14ac:dyDescent="0.2">
      <c r="A591" s="42"/>
      <c r="B591" s="15" t="s">
        <v>0</v>
      </c>
      <c r="C591" s="8">
        <f t="shared" ref="C591:C594" si="277">SUM(D591:H591)</f>
        <v>570000</v>
      </c>
      <c r="D591" s="6">
        <v>0</v>
      </c>
      <c r="E591" s="6">
        <v>0</v>
      </c>
      <c r="F591" s="6">
        <v>0</v>
      </c>
      <c r="G591" s="6">
        <v>285000</v>
      </c>
      <c r="H591" s="6">
        <v>285000</v>
      </c>
      <c r="I591" s="49"/>
      <c r="J591" s="49"/>
      <c r="K591" s="49"/>
      <c r="L591" s="49"/>
      <c r="M591" s="49"/>
      <c r="N591" s="49"/>
      <c r="O591" s="49"/>
      <c r="P591" s="54"/>
      <c r="Q591" s="49"/>
      <c r="R591" s="49"/>
      <c r="S591" s="49"/>
      <c r="T591" s="51"/>
    </row>
    <row r="592" spans="1:20" ht="12.75" customHeight="1" x14ac:dyDescent="0.2">
      <c r="A592" s="42"/>
      <c r="B592" s="15" t="s">
        <v>1</v>
      </c>
      <c r="C592" s="8">
        <f t="shared" si="277"/>
        <v>30000</v>
      </c>
      <c r="D592" s="6">
        <v>0</v>
      </c>
      <c r="E592" s="6">
        <v>0</v>
      </c>
      <c r="F592" s="6">
        <v>0</v>
      </c>
      <c r="G592" s="6">
        <v>15000</v>
      </c>
      <c r="H592" s="6">
        <v>15000</v>
      </c>
      <c r="I592" s="49"/>
      <c r="J592" s="49"/>
      <c r="K592" s="49"/>
      <c r="L592" s="49"/>
      <c r="M592" s="49"/>
      <c r="N592" s="49"/>
      <c r="O592" s="49"/>
      <c r="P592" s="54"/>
      <c r="Q592" s="49"/>
      <c r="R592" s="49"/>
      <c r="S592" s="49"/>
      <c r="T592" s="51"/>
    </row>
    <row r="593" spans="1:20" ht="12.75" customHeight="1" x14ac:dyDescent="0.2">
      <c r="A593" s="42"/>
      <c r="B593" s="15" t="s">
        <v>2</v>
      </c>
      <c r="C593" s="8">
        <f t="shared" si="277"/>
        <v>0</v>
      </c>
      <c r="D593" s="6"/>
      <c r="E593" s="6"/>
      <c r="F593" s="6"/>
      <c r="G593" s="6"/>
      <c r="H593" s="6"/>
      <c r="I593" s="49"/>
      <c r="J593" s="49"/>
      <c r="K593" s="49"/>
      <c r="L593" s="49"/>
      <c r="M593" s="49"/>
      <c r="N593" s="49"/>
      <c r="O593" s="49"/>
      <c r="P593" s="54"/>
      <c r="Q593" s="49"/>
      <c r="R593" s="49"/>
      <c r="S593" s="49"/>
      <c r="T593" s="51"/>
    </row>
    <row r="594" spans="1:20" ht="12.75" customHeight="1" x14ac:dyDescent="0.2">
      <c r="A594" s="43"/>
      <c r="B594" s="15" t="s">
        <v>3</v>
      </c>
      <c r="C594" s="8">
        <f t="shared" si="277"/>
        <v>0</v>
      </c>
      <c r="D594" s="6"/>
      <c r="E594" s="6"/>
      <c r="F594" s="6"/>
      <c r="G594" s="6"/>
      <c r="H594" s="6"/>
      <c r="I594" s="63"/>
      <c r="J594" s="63"/>
      <c r="K594" s="63"/>
      <c r="L594" s="63"/>
      <c r="M594" s="63"/>
      <c r="N594" s="63"/>
      <c r="O594" s="63"/>
      <c r="P594" s="64"/>
      <c r="Q594" s="63"/>
      <c r="R594" s="63"/>
      <c r="S594" s="63"/>
      <c r="T594" s="51"/>
    </row>
    <row r="595" spans="1:20" s="7" customFormat="1" x14ac:dyDescent="0.2">
      <c r="A595" s="41" t="s">
        <v>558</v>
      </c>
      <c r="B595" s="44" t="s">
        <v>131</v>
      </c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5"/>
    </row>
    <row r="596" spans="1:20" s="7" customFormat="1" x14ac:dyDescent="0.2">
      <c r="A596" s="42" t="s">
        <v>108</v>
      </c>
      <c r="B596" s="46" t="s">
        <v>190</v>
      </c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</row>
    <row r="597" spans="1:20" ht="50.1" customHeight="1" x14ac:dyDescent="0.2">
      <c r="A597" s="42"/>
      <c r="B597" s="60" t="s">
        <v>267</v>
      </c>
      <c r="C597" s="61"/>
      <c r="D597" s="61"/>
      <c r="E597" s="61"/>
      <c r="F597" s="61"/>
      <c r="G597" s="61"/>
      <c r="H597" s="62"/>
      <c r="I597" s="48" t="s">
        <v>263</v>
      </c>
      <c r="J597" s="48"/>
      <c r="K597" s="48" t="s">
        <v>42</v>
      </c>
      <c r="L597" s="48" t="s">
        <v>268</v>
      </c>
      <c r="M597" s="48" t="s">
        <v>132</v>
      </c>
      <c r="N597" s="48" t="s">
        <v>232</v>
      </c>
      <c r="O597" s="48" t="s">
        <v>132</v>
      </c>
      <c r="P597" s="53">
        <v>836876.59400000004</v>
      </c>
      <c r="Q597" s="48" t="s">
        <v>30</v>
      </c>
      <c r="R597" s="48" t="s">
        <v>35</v>
      </c>
      <c r="S597" s="48" t="s">
        <v>31</v>
      </c>
      <c r="T597" s="51"/>
    </row>
    <row r="598" spans="1:20" ht="12.75" customHeight="1" x14ac:dyDescent="0.2">
      <c r="A598" s="42"/>
      <c r="B598" s="15" t="s">
        <v>5</v>
      </c>
      <c r="C598" s="8">
        <f>SUM(D598:H598)</f>
        <v>600000</v>
      </c>
      <c r="D598" s="6">
        <f t="shared" ref="D598:F598" si="278">SUM(D599:D602)</f>
        <v>0</v>
      </c>
      <c r="E598" s="6">
        <f t="shared" si="278"/>
        <v>0</v>
      </c>
      <c r="F598" s="6">
        <f t="shared" si="278"/>
        <v>0</v>
      </c>
      <c r="G598" s="6">
        <f t="shared" ref="G598" si="279">SUM(G599:G602)</f>
        <v>300000</v>
      </c>
      <c r="H598" s="6">
        <f t="shared" ref="H598" si="280">SUM(H599:H602)</f>
        <v>300000</v>
      </c>
      <c r="I598" s="49"/>
      <c r="J598" s="49"/>
      <c r="K598" s="49"/>
      <c r="L598" s="49"/>
      <c r="M598" s="49"/>
      <c r="N598" s="49"/>
      <c r="O598" s="49"/>
      <c r="P598" s="54"/>
      <c r="Q598" s="49"/>
      <c r="R598" s="49"/>
      <c r="S598" s="49"/>
      <c r="T598" s="51"/>
    </row>
    <row r="599" spans="1:20" ht="12.75" customHeight="1" x14ac:dyDescent="0.2">
      <c r="A599" s="42"/>
      <c r="B599" s="15" t="s">
        <v>0</v>
      </c>
      <c r="C599" s="8">
        <f t="shared" ref="C599:C602" si="281">SUM(D599:H599)</f>
        <v>570000</v>
      </c>
      <c r="D599" s="6">
        <v>0</v>
      </c>
      <c r="E599" s="6">
        <v>0</v>
      </c>
      <c r="F599" s="6">
        <v>0</v>
      </c>
      <c r="G599" s="6">
        <v>285000</v>
      </c>
      <c r="H599" s="6">
        <v>285000</v>
      </c>
      <c r="I599" s="49"/>
      <c r="J599" s="49"/>
      <c r="K599" s="49"/>
      <c r="L599" s="49"/>
      <c r="M599" s="49"/>
      <c r="N599" s="49"/>
      <c r="O599" s="49"/>
      <c r="P599" s="54"/>
      <c r="Q599" s="49"/>
      <c r="R599" s="49"/>
      <c r="S599" s="49"/>
      <c r="T599" s="51"/>
    </row>
    <row r="600" spans="1:20" ht="12.75" customHeight="1" x14ac:dyDescent="0.2">
      <c r="A600" s="42"/>
      <c r="B600" s="15" t="s">
        <v>1</v>
      </c>
      <c r="C600" s="8">
        <f t="shared" si="281"/>
        <v>30000</v>
      </c>
      <c r="D600" s="6">
        <v>0</v>
      </c>
      <c r="E600" s="6">
        <v>0</v>
      </c>
      <c r="F600" s="6">
        <v>0</v>
      </c>
      <c r="G600" s="6">
        <v>15000</v>
      </c>
      <c r="H600" s="6">
        <v>15000</v>
      </c>
      <c r="I600" s="49"/>
      <c r="J600" s="49"/>
      <c r="K600" s="49"/>
      <c r="L600" s="49"/>
      <c r="M600" s="49"/>
      <c r="N600" s="49"/>
      <c r="O600" s="49"/>
      <c r="P600" s="54"/>
      <c r="Q600" s="49"/>
      <c r="R600" s="49"/>
      <c r="S600" s="49"/>
      <c r="T600" s="51"/>
    </row>
    <row r="601" spans="1:20" ht="12.75" customHeight="1" x14ac:dyDescent="0.2">
      <c r="A601" s="42"/>
      <c r="B601" s="15" t="s">
        <v>2</v>
      </c>
      <c r="C601" s="8">
        <f t="shared" si="281"/>
        <v>0</v>
      </c>
      <c r="D601" s="6"/>
      <c r="E601" s="6"/>
      <c r="F601" s="6"/>
      <c r="G601" s="6"/>
      <c r="H601" s="6"/>
      <c r="I601" s="49"/>
      <c r="J601" s="49"/>
      <c r="K601" s="49"/>
      <c r="L601" s="49"/>
      <c r="M601" s="49"/>
      <c r="N601" s="49"/>
      <c r="O601" s="49"/>
      <c r="P601" s="54"/>
      <c r="Q601" s="49"/>
      <c r="R601" s="49"/>
      <c r="S601" s="49"/>
      <c r="T601" s="51"/>
    </row>
    <row r="602" spans="1:20" ht="12.75" customHeight="1" x14ac:dyDescent="0.2">
      <c r="A602" s="43"/>
      <c r="B602" s="15" t="s">
        <v>3</v>
      </c>
      <c r="C602" s="8">
        <f t="shared" si="281"/>
        <v>0</v>
      </c>
      <c r="D602" s="6"/>
      <c r="E602" s="6"/>
      <c r="F602" s="6"/>
      <c r="G602" s="6"/>
      <c r="H602" s="6"/>
      <c r="I602" s="63"/>
      <c r="J602" s="63"/>
      <c r="K602" s="63"/>
      <c r="L602" s="63"/>
      <c r="M602" s="63"/>
      <c r="N602" s="63"/>
      <c r="O602" s="63"/>
      <c r="P602" s="64"/>
      <c r="Q602" s="63"/>
      <c r="R602" s="63"/>
      <c r="S602" s="63"/>
      <c r="T602" s="51"/>
    </row>
    <row r="603" spans="1:20" s="7" customFormat="1" x14ac:dyDescent="0.2">
      <c r="A603" s="41" t="s">
        <v>559</v>
      </c>
      <c r="B603" s="44" t="s">
        <v>131</v>
      </c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5"/>
    </row>
    <row r="604" spans="1:20" s="7" customFormat="1" x14ac:dyDescent="0.2">
      <c r="A604" s="42" t="s">
        <v>108</v>
      </c>
      <c r="B604" s="46" t="s">
        <v>190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spans="1:20" ht="50.1" customHeight="1" x14ac:dyDescent="0.2">
      <c r="A605" s="42"/>
      <c r="B605" s="60" t="s">
        <v>269</v>
      </c>
      <c r="C605" s="61"/>
      <c r="D605" s="61"/>
      <c r="E605" s="61"/>
      <c r="F605" s="61"/>
      <c r="G605" s="61"/>
      <c r="H605" s="62"/>
      <c r="I605" s="48" t="s">
        <v>263</v>
      </c>
      <c r="J605" s="48"/>
      <c r="K605" s="48" t="s">
        <v>42</v>
      </c>
      <c r="L605" s="48" t="s">
        <v>270</v>
      </c>
      <c r="M605" s="48" t="s">
        <v>132</v>
      </c>
      <c r="N605" s="48" t="s">
        <v>232</v>
      </c>
      <c r="O605" s="48" t="s">
        <v>132</v>
      </c>
      <c r="P605" s="53" t="s">
        <v>271</v>
      </c>
      <c r="Q605" s="48" t="s">
        <v>30</v>
      </c>
      <c r="R605" s="48" t="s">
        <v>35</v>
      </c>
      <c r="S605" s="48" t="s">
        <v>31</v>
      </c>
      <c r="T605" s="51" t="s">
        <v>272</v>
      </c>
    </row>
    <row r="606" spans="1:20" ht="12.75" customHeight="1" x14ac:dyDescent="0.2">
      <c r="A606" s="42"/>
      <c r="B606" s="15" t="s">
        <v>5</v>
      </c>
      <c r="C606" s="8">
        <f>SUM(D606:H606)</f>
        <v>1200000</v>
      </c>
      <c r="D606" s="6">
        <f t="shared" ref="D606:F606" si="282">SUM(D607:D610)</f>
        <v>0</v>
      </c>
      <c r="E606" s="6">
        <f t="shared" si="282"/>
        <v>0</v>
      </c>
      <c r="F606" s="6">
        <f t="shared" si="282"/>
        <v>0</v>
      </c>
      <c r="G606" s="6">
        <f t="shared" ref="G606" si="283">SUM(G607:G610)</f>
        <v>600000</v>
      </c>
      <c r="H606" s="6">
        <f t="shared" ref="H606" si="284">SUM(H607:H610)</f>
        <v>600000</v>
      </c>
      <c r="I606" s="49"/>
      <c r="J606" s="49"/>
      <c r="K606" s="49"/>
      <c r="L606" s="49"/>
      <c r="M606" s="49"/>
      <c r="N606" s="49"/>
      <c r="O606" s="49"/>
      <c r="P606" s="54"/>
      <c r="Q606" s="49"/>
      <c r="R606" s="49"/>
      <c r="S606" s="49"/>
      <c r="T606" s="51"/>
    </row>
    <row r="607" spans="1:20" ht="12.75" customHeight="1" x14ac:dyDescent="0.2">
      <c r="A607" s="42"/>
      <c r="B607" s="15" t="s">
        <v>0</v>
      </c>
      <c r="C607" s="8">
        <f t="shared" ref="C607:C610" si="285">SUM(D607:H607)</f>
        <v>1140000</v>
      </c>
      <c r="D607" s="6">
        <v>0</v>
      </c>
      <c r="E607" s="6">
        <v>0</v>
      </c>
      <c r="F607" s="6">
        <v>0</v>
      </c>
      <c r="G607" s="6">
        <v>570000</v>
      </c>
      <c r="H607" s="6">
        <v>570000</v>
      </c>
      <c r="I607" s="49"/>
      <c r="J607" s="49"/>
      <c r="K607" s="49"/>
      <c r="L607" s="49"/>
      <c r="M607" s="49"/>
      <c r="N607" s="49"/>
      <c r="O607" s="49"/>
      <c r="P607" s="54"/>
      <c r="Q607" s="49"/>
      <c r="R607" s="49"/>
      <c r="S607" s="49"/>
      <c r="T607" s="51"/>
    </row>
    <row r="608" spans="1:20" ht="12.75" customHeight="1" x14ac:dyDescent="0.2">
      <c r="A608" s="42"/>
      <c r="B608" s="15" t="s">
        <v>1</v>
      </c>
      <c r="C608" s="8">
        <f t="shared" si="285"/>
        <v>60000</v>
      </c>
      <c r="D608" s="6">
        <v>0</v>
      </c>
      <c r="E608" s="6">
        <v>0</v>
      </c>
      <c r="F608" s="6">
        <v>0</v>
      </c>
      <c r="G608" s="6">
        <v>30000</v>
      </c>
      <c r="H608" s="6">
        <v>30000</v>
      </c>
      <c r="I608" s="49"/>
      <c r="J608" s="49"/>
      <c r="K608" s="49"/>
      <c r="L608" s="49"/>
      <c r="M608" s="49"/>
      <c r="N608" s="49"/>
      <c r="O608" s="49"/>
      <c r="P608" s="54"/>
      <c r="Q608" s="49"/>
      <c r="R608" s="49"/>
      <c r="S608" s="49"/>
      <c r="T608" s="51"/>
    </row>
    <row r="609" spans="1:20" ht="12.75" customHeight="1" x14ac:dyDescent="0.2">
      <c r="A609" s="42"/>
      <c r="B609" s="15" t="s">
        <v>2</v>
      </c>
      <c r="C609" s="8">
        <f t="shared" si="285"/>
        <v>0</v>
      </c>
      <c r="D609" s="6"/>
      <c r="E609" s="6"/>
      <c r="F609" s="6"/>
      <c r="G609" s="6"/>
      <c r="H609" s="6"/>
      <c r="I609" s="49"/>
      <c r="J609" s="49"/>
      <c r="K609" s="49"/>
      <c r="L609" s="49"/>
      <c r="M609" s="49"/>
      <c r="N609" s="49"/>
      <c r="O609" s="49"/>
      <c r="P609" s="54"/>
      <c r="Q609" s="49"/>
      <c r="R609" s="49"/>
      <c r="S609" s="49"/>
      <c r="T609" s="51"/>
    </row>
    <row r="610" spans="1:20" ht="12.75" customHeight="1" x14ac:dyDescent="0.2">
      <c r="A610" s="43"/>
      <c r="B610" s="15" t="s">
        <v>3</v>
      </c>
      <c r="C610" s="8">
        <f t="shared" si="285"/>
        <v>0</v>
      </c>
      <c r="D610" s="6"/>
      <c r="E610" s="6"/>
      <c r="F610" s="6"/>
      <c r="G610" s="6"/>
      <c r="H610" s="6"/>
      <c r="I610" s="63"/>
      <c r="J610" s="63"/>
      <c r="K610" s="63"/>
      <c r="L610" s="63"/>
      <c r="M610" s="63"/>
      <c r="N610" s="63"/>
      <c r="O610" s="63"/>
      <c r="P610" s="64"/>
      <c r="Q610" s="63"/>
      <c r="R610" s="63"/>
      <c r="S610" s="63"/>
      <c r="T610" s="51"/>
    </row>
    <row r="611" spans="1:20" ht="12.75" customHeight="1" x14ac:dyDescent="0.2">
      <c r="A611" s="41" t="s">
        <v>560</v>
      </c>
      <c r="B611" s="44" t="s">
        <v>131</v>
      </c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5"/>
    </row>
    <row r="612" spans="1:20" ht="12.75" customHeight="1" x14ac:dyDescent="0.2">
      <c r="A612" s="42" t="s">
        <v>108</v>
      </c>
      <c r="B612" s="46" t="s">
        <v>190</v>
      </c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</row>
    <row r="613" spans="1:20" ht="50.1" customHeight="1" x14ac:dyDescent="0.2">
      <c r="A613" s="42"/>
      <c r="B613" s="60" t="s">
        <v>429</v>
      </c>
      <c r="C613" s="61"/>
      <c r="D613" s="61"/>
      <c r="E613" s="61"/>
      <c r="F613" s="61"/>
      <c r="G613" s="61"/>
      <c r="H613" s="62"/>
      <c r="I613" s="48" t="s">
        <v>21</v>
      </c>
      <c r="J613" s="48" t="s">
        <v>456</v>
      </c>
      <c r="K613" s="48" t="s">
        <v>42</v>
      </c>
      <c r="L613" s="48" t="s">
        <v>460</v>
      </c>
      <c r="M613" s="48" t="s">
        <v>132</v>
      </c>
      <c r="N613" s="48" t="s">
        <v>232</v>
      </c>
      <c r="O613" s="48" t="s">
        <v>132</v>
      </c>
      <c r="P613" s="53" t="s">
        <v>461</v>
      </c>
      <c r="Q613" s="48" t="s">
        <v>30</v>
      </c>
      <c r="R613" s="48" t="s">
        <v>35</v>
      </c>
      <c r="S613" s="48" t="s">
        <v>32</v>
      </c>
      <c r="T613" s="51" t="s">
        <v>462</v>
      </c>
    </row>
    <row r="614" spans="1:20" ht="12.75" customHeight="1" x14ac:dyDescent="0.2">
      <c r="A614" s="42"/>
      <c r="B614" s="15" t="s">
        <v>5</v>
      </c>
      <c r="C614" s="8">
        <f>SUM(D614:H614)</f>
        <v>766371.90800000005</v>
      </c>
      <c r="D614" s="6">
        <f t="shared" ref="D614:H614" si="286">SUM(D615:D618)</f>
        <v>26371.907999999999</v>
      </c>
      <c r="E614" s="6">
        <f t="shared" si="286"/>
        <v>740000</v>
      </c>
      <c r="F614" s="6">
        <f t="shared" si="286"/>
        <v>0</v>
      </c>
      <c r="G614" s="6">
        <f t="shared" si="286"/>
        <v>0</v>
      </c>
      <c r="H614" s="6">
        <f t="shared" si="286"/>
        <v>0</v>
      </c>
      <c r="I614" s="49"/>
      <c r="J614" s="49"/>
      <c r="K614" s="49"/>
      <c r="L614" s="49"/>
      <c r="M614" s="49"/>
      <c r="N614" s="49"/>
      <c r="O614" s="49"/>
      <c r="P614" s="54"/>
      <c r="Q614" s="49"/>
      <c r="R614" s="49"/>
      <c r="S614" s="49"/>
      <c r="T614" s="51"/>
    </row>
    <row r="615" spans="1:20" ht="12.75" customHeight="1" x14ac:dyDescent="0.2">
      <c r="A615" s="42"/>
      <c r="B615" s="15" t="s">
        <v>0</v>
      </c>
      <c r="C615" s="8">
        <f t="shared" ref="C615:C618" si="287">SUM(D615:H615)</f>
        <v>765000</v>
      </c>
      <c r="D615" s="6">
        <f>0+25000</f>
        <v>25000</v>
      </c>
      <c r="E615" s="6">
        <f>0+740000</f>
        <v>740000</v>
      </c>
      <c r="F615" s="6"/>
      <c r="G615" s="6"/>
      <c r="H615" s="6"/>
      <c r="I615" s="49"/>
      <c r="J615" s="49"/>
      <c r="K615" s="49"/>
      <c r="L615" s="49"/>
      <c r="M615" s="49"/>
      <c r="N615" s="49"/>
      <c r="O615" s="49"/>
      <c r="P615" s="54"/>
      <c r="Q615" s="49"/>
      <c r="R615" s="49"/>
      <c r="S615" s="49"/>
      <c r="T615" s="51"/>
    </row>
    <row r="616" spans="1:20" ht="12.75" customHeight="1" x14ac:dyDescent="0.2">
      <c r="A616" s="42"/>
      <c r="B616" s="15" t="s">
        <v>1</v>
      </c>
      <c r="C616" s="8">
        <f t="shared" si="287"/>
        <v>1371.9079999999999</v>
      </c>
      <c r="D616" s="6">
        <f>0+1371.908</f>
        <v>1371.9079999999999</v>
      </c>
      <c r="E616" s="6"/>
      <c r="F616" s="6"/>
      <c r="G616" s="6"/>
      <c r="H616" s="6"/>
      <c r="I616" s="49"/>
      <c r="J616" s="49"/>
      <c r="K616" s="49"/>
      <c r="L616" s="49"/>
      <c r="M616" s="49"/>
      <c r="N616" s="49"/>
      <c r="O616" s="49"/>
      <c r="P616" s="54"/>
      <c r="Q616" s="49"/>
      <c r="R616" s="49"/>
      <c r="S616" s="49"/>
      <c r="T616" s="51"/>
    </row>
    <row r="617" spans="1:20" ht="12.75" customHeight="1" x14ac:dyDescent="0.2">
      <c r="A617" s="42"/>
      <c r="B617" s="15" t="s">
        <v>2</v>
      </c>
      <c r="C617" s="8">
        <f t="shared" si="287"/>
        <v>0</v>
      </c>
      <c r="D617" s="6"/>
      <c r="E617" s="6"/>
      <c r="F617" s="6"/>
      <c r="G617" s="6"/>
      <c r="H617" s="6"/>
      <c r="I617" s="49"/>
      <c r="J617" s="49"/>
      <c r="K617" s="49"/>
      <c r="L617" s="49"/>
      <c r="M617" s="49"/>
      <c r="N617" s="49"/>
      <c r="O617" s="49"/>
      <c r="P617" s="54"/>
      <c r="Q617" s="49"/>
      <c r="R617" s="49"/>
      <c r="S617" s="49"/>
      <c r="T617" s="51"/>
    </row>
    <row r="618" spans="1:20" ht="12.75" customHeight="1" x14ac:dyDescent="0.2">
      <c r="A618" s="43"/>
      <c r="B618" s="15" t="s">
        <v>3</v>
      </c>
      <c r="C618" s="8">
        <f t="shared" si="287"/>
        <v>0</v>
      </c>
      <c r="D618" s="6"/>
      <c r="E618" s="6"/>
      <c r="F618" s="6"/>
      <c r="G618" s="6"/>
      <c r="H618" s="6"/>
      <c r="I618" s="63"/>
      <c r="J618" s="63"/>
      <c r="K618" s="63"/>
      <c r="L618" s="63"/>
      <c r="M618" s="63"/>
      <c r="N618" s="63"/>
      <c r="O618" s="63"/>
      <c r="P618" s="64"/>
      <c r="Q618" s="63"/>
      <c r="R618" s="63"/>
      <c r="S618" s="63"/>
      <c r="T618" s="51"/>
    </row>
    <row r="619" spans="1:20" ht="12.75" customHeight="1" x14ac:dyDescent="0.2">
      <c r="A619" s="41" t="s">
        <v>561</v>
      </c>
      <c r="B619" s="44" t="s">
        <v>131</v>
      </c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5"/>
    </row>
    <row r="620" spans="1:20" ht="12.75" customHeight="1" x14ac:dyDescent="0.2">
      <c r="A620" s="42" t="s">
        <v>108</v>
      </c>
      <c r="B620" s="46" t="s">
        <v>190</v>
      </c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</row>
    <row r="621" spans="1:20" ht="50.1" customHeight="1" x14ac:dyDescent="0.2">
      <c r="A621" s="42"/>
      <c r="B621" s="60" t="s">
        <v>430</v>
      </c>
      <c r="C621" s="61"/>
      <c r="D621" s="61"/>
      <c r="E621" s="61"/>
      <c r="F621" s="61"/>
      <c r="G621" s="61"/>
      <c r="H621" s="62"/>
      <c r="I621" s="48" t="s">
        <v>21</v>
      </c>
      <c r="J621" s="48" t="s">
        <v>456</v>
      </c>
      <c r="K621" s="48" t="s">
        <v>42</v>
      </c>
      <c r="L621" s="48" t="s">
        <v>463</v>
      </c>
      <c r="M621" s="48" t="s">
        <v>132</v>
      </c>
      <c r="N621" s="48" t="s">
        <v>232</v>
      </c>
      <c r="O621" s="48" t="s">
        <v>132</v>
      </c>
      <c r="P621" s="53" t="s">
        <v>464</v>
      </c>
      <c r="Q621" s="48" t="s">
        <v>30</v>
      </c>
      <c r="R621" s="48" t="s">
        <v>35</v>
      </c>
      <c r="S621" s="48" t="s">
        <v>32</v>
      </c>
      <c r="T621" s="51" t="s">
        <v>465</v>
      </c>
    </row>
    <row r="622" spans="1:20" ht="12.75" customHeight="1" x14ac:dyDescent="0.2">
      <c r="A622" s="42"/>
      <c r="B622" s="15" t="s">
        <v>5</v>
      </c>
      <c r="C622" s="8">
        <f>SUM(D622:H622)</f>
        <v>717587.82527999999</v>
      </c>
      <c r="D622" s="6">
        <f t="shared" ref="D622:H622" si="288">SUM(D623:D626)</f>
        <v>25587.825280000001</v>
      </c>
      <c r="E622" s="6">
        <f t="shared" si="288"/>
        <v>692000</v>
      </c>
      <c r="F622" s="6">
        <f t="shared" si="288"/>
        <v>0</v>
      </c>
      <c r="G622" s="6">
        <f t="shared" si="288"/>
        <v>0</v>
      </c>
      <c r="H622" s="6">
        <f t="shared" si="288"/>
        <v>0</v>
      </c>
      <c r="I622" s="49"/>
      <c r="J622" s="49"/>
      <c r="K622" s="49"/>
      <c r="L622" s="49"/>
      <c r="M622" s="49"/>
      <c r="N622" s="49"/>
      <c r="O622" s="49"/>
      <c r="P622" s="54"/>
      <c r="Q622" s="49"/>
      <c r="R622" s="49"/>
      <c r="S622" s="49"/>
      <c r="T622" s="51"/>
    </row>
    <row r="623" spans="1:20" ht="12.75" customHeight="1" x14ac:dyDescent="0.2">
      <c r="A623" s="42"/>
      <c r="B623" s="15" t="s">
        <v>0</v>
      </c>
      <c r="C623" s="8">
        <f t="shared" ref="C623:C626" si="289">SUM(D623:H623)</f>
        <v>717000</v>
      </c>
      <c r="D623" s="6">
        <f>0+25000</f>
        <v>25000</v>
      </c>
      <c r="E623" s="6">
        <f>0+692000</f>
        <v>692000</v>
      </c>
      <c r="F623" s="6"/>
      <c r="G623" s="6"/>
      <c r="H623" s="6"/>
      <c r="I623" s="49"/>
      <c r="J623" s="49"/>
      <c r="K623" s="49"/>
      <c r="L623" s="49"/>
      <c r="M623" s="49"/>
      <c r="N623" s="49"/>
      <c r="O623" s="49"/>
      <c r="P623" s="54"/>
      <c r="Q623" s="49"/>
      <c r="R623" s="49"/>
      <c r="S623" s="49"/>
      <c r="T623" s="51"/>
    </row>
    <row r="624" spans="1:20" ht="12.75" customHeight="1" x14ac:dyDescent="0.2">
      <c r="A624" s="42"/>
      <c r="B624" s="15" t="s">
        <v>1</v>
      </c>
      <c r="C624" s="8">
        <f t="shared" si="289"/>
        <v>587.82528000000002</v>
      </c>
      <c r="D624" s="6">
        <f>0+587.82528</f>
        <v>587.82528000000002</v>
      </c>
      <c r="E624" s="6"/>
      <c r="F624" s="6"/>
      <c r="G624" s="6"/>
      <c r="H624" s="6"/>
      <c r="I624" s="49"/>
      <c r="J624" s="49"/>
      <c r="K624" s="49"/>
      <c r="L624" s="49"/>
      <c r="M624" s="49"/>
      <c r="N624" s="49"/>
      <c r="O624" s="49"/>
      <c r="P624" s="54"/>
      <c r="Q624" s="49"/>
      <c r="R624" s="49"/>
      <c r="S624" s="49"/>
      <c r="T624" s="51"/>
    </row>
    <row r="625" spans="1:20" ht="12.75" customHeight="1" x14ac:dyDescent="0.2">
      <c r="A625" s="42"/>
      <c r="B625" s="15" t="s">
        <v>2</v>
      </c>
      <c r="C625" s="8">
        <f t="shared" si="289"/>
        <v>0</v>
      </c>
      <c r="D625" s="6"/>
      <c r="E625" s="6"/>
      <c r="F625" s="6"/>
      <c r="G625" s="6"/>
      <c r="H625" s="6"/>
      <c r="I625" s="49"/>
      <c r="J625" s="49"/>
      <c r="K625" s="49"/>
      <c r="L625" s="49"/>
      <c r="M625" s="49"/>
      <c r="N625" s="49"/>
      <c r="O625" s="49"/>
      <c r="P625" s="54"/>
      <c r="Q625" s="49"/>
      <c r="R625" s="49"/>
      <c r="S625" s="49"/>
      <c r="T625" s="51"/>
    </row>
    <row r="626" spans="1:20" ht="12.75" customHeight="1" x14ac:dyDescent="0.2">
      <c r="A626" s="43"/>
      <c r="B626" s="15" t="s">
        <v>3</v>
      </c>
      <c r="C626" s="8">
        <f t="shared" si="289"/>
        <v>0</v>
      </c>
      <c r="D626" s="6"/>
      <c r="E626" s="6"/>
      <c r="F626" s="6"/>
      <c r="G626" s="6"/>
      <c r="H626" s="6"/>
      <c r="I626" s="63"/>
      <c r="J626" s="63"/>
      <c r="K626" s="63"/>
      <c r="L626" s="63"/>
      <c r="M626" s="63"/>
      <c r="N626" s="63"/>
      <c r="O626" s="63"/>
      <c r="P626" s="64"/>
      <c r="Q626" s="63"/>
      <c r="R626" s="63"/>
      <c r="S626" s="63"/>
      <c r="T626" s="51"/>
    </row>
    <row r="627" spans="1:20" ht="12.75" customHeight="1" x14ac:dyDescent="0.2">
      <c r="A627" s="41" t="s">
        <v>562</v>
      </c>
      <c r="B627" s="44" t="s">
        <v>131</v>
      </c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5"/>
    </row>
    <row r="628" spans="1:20" ht="12.75" customHeight="1" x14ac:dyDescent="0.2">
      <c r="A628" s="42" t="s">
        <v>108</v>
      </c>
      <c r="B628" s="46" t="s">
        <v>190</v>
      </c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</row>
    <row r="629" spans="1:20" ht="50.1" customHeight="1" x14ac:dyDescent="0.2">
      <c r="A629" s="42"/>
      <c r="B629" s="60" t="s">
        <v>431</v>
      </c>
      <c r="C629" s="61"/>
      <c r="D629" s="61"/>
      <c r="E629" s="61"/>
      <c r="F629" s="61"/>
      <c r="G629" s="61"/>
      <c r="H629" s="62"/>
      <c r="I629" s="48" t="s">
        <v>21</v>
      </c>
      <c r="J629" s="48" t="s">
        <v>456</v>
      </c>
      <c r="K629" s="48" t="s">
        <v>42</v>
      </c>
      <c r="L629" s="48" t="s">
        <v>466</v>
      </c>
      <c r="M629" s="48" t="s">
        <v>132</v>
      </c>
      <c r="N629" s="48" t="s">
        <v>232</v>
      </c>
      <c r="O629" s="48" t="s">
        <v>132</v>
      </c>
      <c r="P629" s="53" t="s">
        <v>467</v>
      </c>
      <c r="Q629" s="48" t="s">
        <v>30</v>
      </c>
      <c r="R629" s="48" t="s">
        <v>35</v>
      </c>
      <c r="S629" s="48" t="s">
        <v>32</v>
      </c>
      <c r="T629" s="51" t="s">
        <v>468</v>
      </c>
    </row>
    <row r="630" spans="1:20" ht="12.75" customHeight="1" x14ac:dyDescent="0.2">
      <c r="A630" s="42"/>
      <c r="B630" s="15" t="s">
        <v>5</v>
      </c>
      <c r="C630" s="8">
        <f>SUM(D630:H630)</f>
        <v>677485.65174999996</v>
      </c>
      <c r="D630" s="6">
        <f t="shared" ref="D630:H630" si="290">SUM(D631:D634)</f>
        <v>25485.651750000001</v>
      </c>
      <c r="E630" s="6">
        <f t="shared" si="290"/>
        <v>652000</v>
      </c>
      <c r="F630" s="6">
        <f t="shared" si="290"/>
        <v>0</v>
      </c>
      <c r="G630" s="6">
        <f t="shared" si="290"/>
        <v>0</v>
      </c>
      <c r="H630" s="6">
        <f t="shared" si="290"/>
        <v>0</v>
      </c>
      <c r="I630" s="49"/>
      <c r="J630" s="49"/>
      <c r="K630" s="49"/>
      <c r="L630" s="49"/>
      <c r="M630" s="49"/>
      <c r="N630" s="49"/>
      <c r="O630" s="49"/>
      <c r="P630" s="54"/>
      <c r="Q630" s="49"/>
      <c r="R630" s="49"/>
      <c r="S630" s="49"/>
      <c r="T630" s="51"/>
    </row>
    <row r="631" spans="1:20" ht="12.75" customHeight="1" x14ac:dyDescent="0.2">
      <c r="A631" s="42"/>
      <c r="B631" s="15" t="s">
        <v>0</v>
      </c>
      <c r="C631" s="8">
        <f t="shared" ref="C631:C634" si="291">SUM(D631:H631)</f>
        <v>677000</v>
      </c>
      <c r="D631" s="6">
        <f>0+25000</f>
        <v>25000</v>
      </c>
      <c r="E631" s="6">
        <f>0+652000</f>
        <v>652000</v>
      </c>
      <c r="F631" s="6"/>
      <c r="G631" s="6"/>
      <c r="H631" s="6"/>
      <c r="I631" s="49"/>
      <c r="J631" s="49"/>
      <c r="K631" s="49"/>
      <c r="L631" s="49"/>
      <c r="M631" s="49"/>
      <c r="N631" s="49"/>
      <c r="O631" s="49"/>
      <c r="P631" s="54"/>
      <c r="Q631" s="49"/>
      <c r="R631" s="49"/>
      <c r="S631" s="49"/>
      <c r="T631" s="51"/>
    </row>
    <row r="632" spans="1:20" ht="12.75" customHeight="1" x14ac:dyDescent="0.2">
      <c r="A632" s="42"/>
      <c r="B632" s="15" t="s">
        <v>1</v>
      </c>
      <c r="C632" s="8">
        <f t="shared" si="291"/>
        <v>485.65174999999999</v>
      </c>
      <c r="D632" s="6">
        <f>0+485.65175</f>
        <v>485.65174999999999</v>
      </c>
      <c r="E632" s="6"/>
      <c r="F632" s="6"/>
      <c r="G632" s="6"/>
      <c r="H632" s="6"/>
      <c r="I632" s="49"/>
      <c r="J632" s="49"/>
      <c r="K632" s="49"/>
      <c r="L632" s="49"/>
      <c r="M632" s="49"/>
      <c r="N632" s="49"/>
      <c r="O632" s="49"/>
      <c r="P632" s="54"/>
      <c r="Q632" s="49"/>
      <c r="R632" s="49"/>
      <c r="S632" s="49"/>
      <c r="T632" s="51"/>
    </row>
    <row r="633" spans="1:20" ht="12.75" customHeight="1" x14ac:dyDescent="0.2">
      <c r="A633" s="42"/>
      <c r="B633" s="15" t="s">
        <v>2</v>
      </c>
      <c r="C633" s="8">
        <f t="shared" si="291"/>
        <v>0</v>
      </c>
      <c r="D633" s="6"/>
      <c r="E633" s="6"/>
      <c r="F633" s="6"/>
      <c r="G633" s="6"/>
      <c r="H633" s="6"/>
      <c r="I633" s="49"/>
      <c r="J633" s="49"/>
      <c r="K633" s="49"/>
      <c r="L633" s="49"/>
      <c r="M633" s="49"/>
      <c r="N633" s="49"/>
      <c r="O633" s="49"/>
      <c r="P633" s="54"/>
      <c r="Q633" s="49"/>
      <c r="R633" s="49"/>
      <c r="S633" s="49"/>
      <c r="T633" s="51"/>
    </row>
    <row r="634" spans="1:20" ht="12.75" customHeight="1" x14ac:dyDescent="0.2">
      <c r="A634" s="43"/>
      <c r="B634" s="15" t="s">
        <v>3</v>
      </c>
      <c r="C634" s="8">
        <f t="shared" si="291"/>
        <v>0</v>
      </c>
      <c r="D634" s="6"/>
      <c r="E634" s="6"/>
      <c r="F634" s="6"/>
      <c r="G634" s="6"/>
      <c r="H634" s="6"/>
      <c r="I634" s="63"/>
      <c r="J634" s="63"/>
      <c r="K634" s="63"/>
      <c r="L634" s="63"/>
      <c r="M634" s="63"/>
      <c r="N634" s="63"/>
      <c r="O634" s="63"/>
      <c r="P634" s="64"/>
      <c r="Q634" s="63"/>
      <c r="R634" s="63"/>
      <c r="S634" s="63"/>
      <c r="T634" s="51"/>
    </row>
    <row r="635" spans="1:20" ht="12.75" customHeight="1" x14ac:dyDescent="0.2">
      <c r="A635" s="41" t="s">
        <v>563</v>
      </c>
      <c r="B635" s="44" t="s">
        <v>131</v>
      </c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5"/>
    </row>
    <row r="636" spans="1:20" ht="12.75" customHeight="1" x14ac:dyDescent="0.2">
      <c r="A636" s="42" t="s">
        <v>108</v>
      </c>
      <c r="B636" s="46" t="s">
        <v>190</v>
      </c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</row>
    <row r="637" spans="1:20" ht="50.1" customHeight="1" x14ac:dyDescent="0.2">
      <c r="A637" s="42"/>
      <c r="B637" s="60" t="s">
        <v>432</v>
      </c>
      <c r="C637" s="61"/>
      <c r="D637" s="61"/>
      <c r="E637" s="61"/>
      <c r="F637" s="61"/>
      <c r="G637" s="61"/>
      <c r="H637" s="62"/>
      <c r="I637" s="48" t="s">
        <v>21</v>
      </c>
      <c r="J637" s="48" t="s">
        <v>456</v>
      </c>
      <c r="K637" s="48" t="s">
        <v>42</v>
      </c>
      <c r="L637" s="48" t="s">
        <v>469</v>
      </c>
      <c r="M637" s="48" t="s">
        <v>132</v>
      </c>
      <c r="N637" s="48" t="s">
        <v>232</v>
      </c>
      <c r="O637" s="48" t="s">
        <v>132</v>
      </c>
      <c r="P637" s="53" t="s">
        <v>470</v>
      </c>
      <c r="Q637" s="48" t="s">
        <v>30</v>
      </c>
      <c r="R637" s="48" t="s">
        <v>35</v>
      </c>
      <c r="S637" s="48" t="s">
        <v>32</v>
      </c>
      <c r="T637" s="51" t="s">
        <v>471</v>
      </c>
    </row>
    <row r="638" spans="1:20" ht="12.75" customHeight="1" x14ac:dyDescent="0.2">
      <c r="A638" s="42"/>
      <c r="B638" s="15" t="s">
        <v>5</v>
      </c>
      <c r="C638" s="8">
        <f>SUM(D638:H638)</f>
        <v>642626.97699999996</v>
      </c>
      <c r="D638" s="6">
        <f t="shared" ref="D638:H638" si="292">SUM(D639:D642)</f>
        <v>26626.976999999999</v>
      </c>
      <c r="E638" s="6">
        <f t="shared" si="292"/>
        <v>616000</v>
      </c>
      <c r="F638" s="6">
        <f t="shared" si="292"/>
        <v>0</v>
      </c>
      <c r="G638" s="6">
        <f t="shared" si="292"/>
        <v>0</v>
      </c>
      <c r="H638" s="6">
        <f t="shared" si="292"/>
        <v>0</v>
      </c>
      <c r="I638" s="49"/>
      <c r="J638" s="49"/>
      <c r="K638" s="49"/>
      <c r="L638" s="49"/>
      <c r="M638" s="49"/>
      <c r="N638" s="49"/>
      <c r="O638" s="49"/>
      <c r="P638" s="54"/>
      <c r="Q638" s="49"/>
      <c r="R638" s="49"/>
      <c r="S638" s="49"/>
      <c r="T638" s="51"/>
    </row>
    <row r="639" spans="1:20" ht="12.75" customHeight="1" x14ac:dyDescent="0.2">
      <c r="A639" s="42"/>
      <c r="B639" s="15" t="s">
        <v>0</v>
      </c>
      <c r="C639" s="8">
        <f t="shared" ref="C639:C642" si="293">SUM(D639:H639)</f>
        <v>641000</v>
      </c>
      <c r="D639" s="6">
        <f>0+25000</f>
        <v>25000</v>
      </c>
      <c r="E639" s="6">
        <f>0+616000</f>
        <v>616000</v>
      </c>
      <c r="F639" s="6"/>
      <c r="G639" s="6"/>
      <c r="H639" s="6"/>
      <c r="I639" s="49"/>
      <c r="J639" s="49"/>
      <c r="K639" s="49"/>
      <c r="L639" s="49"/>
      <c r="M639" s="49"/>
      <c r="N639" s="49"/>
      <c r="O639" s="49"/>
      <c r="P639" s="54"/>
      <c r="Q639" s="49"/>
      <c r="R639" s="49"/>
      <c r="S639" s="49"/>
      <c r="T639" s="51"/>
    </row>
    <row r="640" spans="1:20" ht="12.75" customHeight="1" x14ac:dyDescent="0.2">
      <c r="A640" s="42"/>
      <c r="B640" s="15" t="s">
        <v>1</v>
      </c>
      <c r="C640" s="8">
        <f t="shared" si="293"/>
        <v>1626.9770000000001</v>
      </c>
      <c r="D640" s="6">
        <f>0+1626.977</f>
        <v>1626.9770000000001</v>
      </c>
      <c r="E640" s="6"/>
      <c r="F640" s="6"/>
      <c r="G640" s="6"/>
      <c r="H640" s="6"/>
      <c r="I640" s="49"/>
      <c r="J640" s="49"/>
      <c r="K640" s="49"/>
      <c r="L640" s="49"/>
      <c r="M640" s="49"/>
      <c r="N640" s="49"/>
      <c r="O640" s="49"/>
      <c r="P640" s="54"/>
      <c r="Q640" s="49"/>
      <c r="R640" s="49"/>
      <c r="S640" s="49"/>
      <c r="T640" s="51"/>
    </row>
    <row r="641" spans="1:20" ht="12.75" customHeight="1" x14ac:dyDescent="0.2">
      <c r="A641" s="42"/>
      <c r="B641" s="15" t="s">
        <v>2</v>
      </c>
      <c r="C641" s="8">
        <f t="shared" si="293"/>
        <v>0</v>
      </c>
      <c r="D641" s="6"/>
      <c r="E641" s="6"/>
      <c r="F641" s="6"/>
      <c r="G641" s="6"/>
      <c r="H641" s="6"/>
      <c r="I641" s="49"/>
      <c r="J641" s="49"/>
      <c r="K641" s="49"/>
      <c r="L641" s="49"/>
      <c r="M641" s="49"/>
      <c r="N641" s="49"/>
      <c r="O641" s="49"/>
      <c r="P641" s="54"/>
      <c r="Q641" s="49"/>
      <c r="R641" s="49"/>
      <c r="S641" s="49"/>
      <c r="T641" s="51"/>
    </row>
    <row r="642" spans="1:20" ht="12.75" customHeight="1" x14ac:dyDescent="0.2">
      <c r="A642" s="43"/>
      <c r="B642" s="15" t="s">
        <v>3</v>
      </c>
      <c r="C642" s="8">
        <f t="shared" si="293"/>
        <v>0</v>
      </c>
      <c r="D642" s="6"/>
      <c r="E642" s="6"/>
      <c r="F642" s="6"/>
      <c r="G642" s="6"/>
      <c r="H642" s="6"/>
      <c r="I642" s="63"/>
      <c r="J642" s="63"/>
      <c r="K642" s="63"/>
      <c r="L642" s="63"/>
      <c r="M642" s="63"/>
      <c r="N642" s="63"/>
      <c r="O642" s="63"/>
      <c r="P642" s="64"/>
      <c r="Q642" s="63"/>
      <c r="R642" s="63"/>
      <c r="S642" s="63"/>
      <c r="T642" s="51"/>
    </row>
    <row r="643" spans="1:20" x14ac:dyDescent="0.2">
      <c r="A643" s="41" t="s">
        <v>564</v>
      </c>
      <c r="B643" s="44" t="s">
        <v>131</v>
      </c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5"/>
    </row>
    <row r="644" spans="1:20" x14ac:dyDescent="0.2">
      <c r="A644" s="42" t="s">
        <v>108</v>
      </c>
      <c r="B644" s="46" t="s">
        <v>190</v>
      </c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spans="1:20" ht="50.1" customHeight="1" x14ac:dyDescent="0.2">
      <c r="A645" s="42"/>
      <c r="B645" s="60" t="s">
        <v>284</v>
      </c>
      <c r="C645" s="61"/>
      <c r="D645" s="61"/>
      <c r="E645" s="61"/>
      <c r="F645" s="61"/>
      <c r="G645" s="61"/>
      <c r="H645" s="62"/>
      <c r="I645" s="48" t="s">
        <v>263</v>
      </c>
      <c r="J645" s="48" t="s">
        <v>122</v>
      </c>
      <c r="K645" s="48" t="s">
        <v>42</v>
      </c>
      <c r="L645" s="48" t="s">
        <v>239</v>
      </c>
      <c r="M645" s="48" t="s">
        <v>132</v>
      </c>
      <c r="N645" s="48" t="s">
        <v>232</v>
      </c>
      <c r="O645" s="48" t="s">
        <v>132</v>
      </c>
      <c r="P645" s="53">
        <v>811804.62300000002</v>
      </c>
      <c r="Q645" s="48" t="s">
        <v>30</v>
      </c>
      <c r="R645" s="48" t="s">
        <v>35</v>
      </c>
      <c r="S645" s="48" t="s">
        <v>31</v>
      </c>
      <c r="T645" s="51" t="s">
        <v>386</v>
      </c>
    </row>
    <row r="646" spans="1:20" ht="12.75" customHeight="1" x14ac:dyDescent="0.2">
      <c r="A646" s="42"/>
      <c r="B646" s="15" t="s">
        <v>5</v>
      </c>
      <c r="C646" s="8">
        <f>SUM(D646:H646)</f>
        <v>400000</v>
      </c>
      <c r="D646" s="6">
        <f t="shared" ref="D646:F646" si="294">SUM(D647:D650)</f>
        <v>0</v>
      </c>
      <c r="E646" s="6">
        <f t="shared" si="294"/>
        <v>0</v>
      </c>
      <c r="F646" s="6">
        <f t="shared" si="294"/>
        <v>0</v>
      </c>
      <c r="G646" s="6">
        <f t="shared" ref="G646" si="295">SUM(G647:G650)</f>
        <v>200000</v>
      </c>
      <c r="H646" s="6">
        <f t="shared" ref="H646" si="296">SUM(H647:H650)</f>
        <v>200000</v>
      </c>
      <c r="I646" s="49"/>
      <c r="J646" s="49"/>
      <c r="K646" s="49"/>
      <c r="L646" s="49"/>
      <c r="M646" s="49"/>
      <c r="N646" s="49"/>
      <c r="O646" s="49"/>
      <c r="P646" s="54"/>
      <c r="Q646" s="49"/>
      <c r="R646" s="49"/>
      <c r="S646" s="49"/>
      <c r="T646" s="51"/>
    </row>
    <row r="647" spans="1:20" ht="12.75" customHeight="1" x14ac:dyDescent="0.2">
      <c r="A647" s="42"/>
      <c r="B647" s="15" t="s">
        <v>0</v>
      </c>
      <c r="C647" s="8">
        <f t="shared" ref="C647:C650" si="297">SUM(D647:H647)</f>
        <v>0</v>
      </c>
      <c r="D647" s="6"/>
      <c r="E647" s="6"/>
      <c r="F647" s="6"/>
      <c r="G647" s="6"/>
      <c r="H647" s="6"/>
      <c r="I647" s="49"/>
      <c r="J647" s="49"/>
      <c r="K647" s="49"/>
      <c r="L647" s="49"/>
      <c r="M647" s="49"/>
      <c r="N647" s="49"/>
      <c r="O647" s="49"/>
      <c r="P647" s="54"/>
      <c r="Q647" s="49"/>
      <c r="R647" s="49"/>
      <c r="S647" s="49"/>
      <c r="T647" s="51"/>
    </row>
    <row r="648" spans="1:20" ht="12.75" customHeight="1" x14ac:dyDescent="0.2">
      <c r="A648" s="42"/>
      <c r="B648" s="15" t="s">
        <v>1</v>
      </c>
      <c r="C648" s="8">
        <f t="shared" si="297"/>
        <v>400000</v>
      </c>
      <c r="D648" s="6">
        <v>0</v>
      </c>
      <c r="E648" s="6">
        <v>0</v>
      </c>
      <c r="F648" s="6">
        <v>0</v>
      </c>
      <c r="G648" s="6">
        <v>200000</v>
      </c>
      <c r="H648" s="6">
        <v>200000</v>
      </c>
      <c r="I648" s="49"/>
      <c r="J648" s="49"/>
      <c r="K648" s="49"/>
      <c r="L648" s="49"/>
      <c r="M648" s="49"/>
      <c r="N648" s="49"/>
      <c r="O648" s="49"/>
      <c r="P648" s="54"/>
      <c r="Q648" s="49"/>
      <c r="R648" s="49"/>
      <c r="S648" s="49"/>
      <c r="T648" s="51"/>
    </row>
    <row r="649" spans="1:20" ht="12.75" customHeight="1" x14ac:dyDescent="0.2">
      <c r="A649" s="42"/>
      <c r="B649" s="15" t="s">
        <v>2</v>
      </c>
      <c r="C649" s="8">
        <f t="shared" si="297"/>
        <v>0</v>
      </c>
      <c r="D649" s="6"/>
      <c r="E649" s="6"/>
      <c r="F649" s="6"/>
      <c r="G649" s="6"/>
      <c r="H649" s="6"/>
      <c r="I649" s="49"/>
      <c r="J649" s="49"/>
      <c r="K649" s="49"/>
      <c r="L649" s="49"/>
      <c r="M649" s="49"/>
      <c r="N649" s="49"/>
      <c r="O649" s="49"/>
      <c r="P649" s="54"/>
      <c r="Q649" s="49"/>
      <c r="R649" s="49"/>
      <c r="S649" s="49"/>
      <c r="T649" s="51"/>
    </row>
    <row r="650" spans="1:20" ht="12.75" customHeight="1" x14ac:dyDescent="0.2">
      <c r="A650" s="43"/>
      <c r="B650" s="15" t="s">
        <v>3</v>
      </c>
      <c r="C650" s="8">
        <f t="shared" si="297"/>
        <v>0</v>
      </c>
      <c r="D650" s="6"/>
      <c r="E650" s="6"/>
      <c r="F650" s="6"/>
      <c r="G650" s="6"/>
      <c r="H650" s="6"/>
      <c r="I650" s="63"/>
      <c r="J650" s="63"/>
      <c r="K650" s="63"/>
      <c r="L650" s="63"/>
      <c r="M650" s="63"/>
      <c r="N650" s="63"/>
      <c r="O650" s="63"/>
      <c r="P650" s="64"/>
      <c r="Q650" s="63"/>
      <c r="R650" s="63"/>
      <c r="S650" s="63"/>
      <c r="T650" s="51"/>
    </row>
    <row r="651" spans="1:20" x14ac:dyDescent="0.2">
      <c r="A651" s="41" t="s">
        <v>565</v>
      </c>
      <c r="B651" s="44" t="s">
        <v>131</v>
      </c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5"/>
    </row>
    <row r="652" spans="1:20" x14ac:dyDescent="0.2">
      <c r="A652" s="42" t="s">
        <v>108</v>
      </c>
      <c r="B652" s="46" t="s">
        <v>190</v>
      </c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</row>
    <row r="653" spans="1:20" ht="50.1" customHeight="1" x14ac:dyDescent="0.2">
      <c r="A653" s="42"/>
      <c r="B653" s="60" t="s">
        <v>285</v>
      </c>
      <c r="C653" s="61"/>
      <c r="D653" s="61"/>
      <c r="E653" s="61"/>
      <c r="F653" s="61"/>
      <c r="G653" s="61"/>
      <c r="H653" s="62"/>
      <c r="I653" s="48" t="s">
        <v>286</v>
      </c>
      <c r="J653" s="48" t="s">
        <v>122</v>
      </c>
      <c r="K653" s="48" t="s">
        <v>42</v>
      </c>
      <c r="L653" s="48" t="s">
        <v>239</v>
      </c>
      <c r="M653" s="48" t="s">
        <v>132</v>
      </c>
      <c r="N653" s="48" t="s">
        <v>232</v>
      </c>
      <c r="O653" s="48" t="s">
        <v>132</v>
      </c>
      <c r="P653" s="53">
        <v>300201.23800000001</v>
      </c>
      <c r="Q653" s="48" t="s">
        <v>30</v>
      </c>
      <c r="R653" s="48" t="s">
        <v>35</v>
      </c>
      <c r="S653" s="48" t="s">
        <v>31</v>
      </c>
      <c r="T653" s="51" t="s">
        <v>387</v>
      </c>
    </row>
    <row r="654" spans="1:20" ht="12.75" customHeight="1" x14ac:dyDescent="0.2">
      <c r="A654" s="42"/>
      <c r="B654" s="15" t="s">
        <v>5</v>
      </c>
      <c r="C654" s="8">
        <f>SUM(D654:H654)</f>
        <v>170000</v>
      </c>
      <c r="D654" s="6">
        <f t="shared" ref="D654:F654" si="298">SUM(D655:D658)</f>
        <v>0</v>
      </c>
      <c r="E654" s="6">
        <f t="shared" si="298"/>
        <v>0</v>
      </c>
      <c r="F654" s="6">
        <f t="shared" si="298"/>
        <v>0</v>
      </c>
      <c r="G654" s="6">
        <f t="shared" ref="G654" si="299">SUM(G655:G658)</f>
        <v>70000</v>
      </c>
      <c r="H654" s="6">
        <f t="shared" ref="H654" si="300">SUM(H655:H658)</f>
        <v>100000</v>
      </c>
      <c r="I654" s="49"/>
      <c r="J654" s="49"/>
      <c r="K654" s="49"/>
      <c r="L654" s="49"/>
      <c r="M654" s="49"/>
      <c r="N654" s="49"/>
      <c r="O654" s="49"/>
      <c r="P654" s="54"/>
      <c r="Q654" s="49"/>
      <c r="R654" s="49"/>
      <c r="S654" s="49"/>
      <c r="T654" s="51"/>
    </row>
    <row r="655" spans="1:20" ht="12.75" customHeight="1" x14ac:dyDescent="0.2">
      <c r="A655" s="42"/>
      <c r="B655" s="15" t="s">
        <v>0</v>
      </c>
      <c r="C655" s="8">
        <f t="shared" ref="C655:C658" si="301">SUM(D655:H655)</f>
        <v>0</v>
      </c>
      <c r="D655" s="6"/>
      <c r="E655" s="6"/>
      <c r="F655" s="6"/>
      <c r="G655" s="6"/>
      <c r="H655" s="6"/>
      <c r="I655" s="49"/>
      <c r="J655" s="49"/>
      <c r="K655" s="49"/>
      <c r="L655" s="49"/>
      <c r="M655" s="49"/>
      <c r="N655" s="49"/>
      <c r="O655" s="49"/>
      <c r="P655" s="54"/>
      <c r="Q655" s="49"/>
      <c r="R655" s="49"/>
      <c r="S655" s="49"/>
      <c r="T655" s="51"/>
    </row>
    <row r="656" spans="1:20" ht="12.75" customHeight="1" x14ac:dyDescent="0.2">
      <c r="A656" s="42"/>
      <c r="B656" s="15" t="s">
        <v>1</v>
      </c>
      <c r="C656" s="8">
        <f t="shared" si="301"/>
        <v>170000</v>
      </c>
      <c r="D656" s="6">
        <v>0</v>
      </c>
      <c r="E656" s="6">
        <v>0</v>
      </c>
      <c r="F656" s="6">
        <v>0</v>
      </c>
      <c r="G656" s="6">
        <v>70000</v>
      </c>
      <c r="H656" s="6">
        <v>100000</v>
      </c>
      <c r="I656" s="49"/>
      <c r="J656" s="49"/>
      <c r="K656" s="49"/>
      <c r="L656" s="49"/>
      <c r="M656" s="49"/>
      <c r="N656" s="49"/>
      <c r="O656" s="49"/>
      <c r="P656" s="54"/>
      <c r="Q656" s="49"/>
      <c r="R656" s="49"/>
      <c r="S656" s="49"/>
      <c r="T656" s="51"/>
    </row>
    <row r="657" spans="1:20" ht="12.75" customHeight="1" x14ac:dyDescent="0.2">
      <c r="A657" s="42"/>
      <c r="B657" s="15" t="s">
        <v>2</v>
      </c>
      <c r="C657" s="8">
        <f t="shared" si="301"/>
        <v>0</v>
      </c>
      <c r="D657" s="6"/>
      <c r="E657" s="6"/>
      <c r="F657" s="6"/>
      <c r="G657" s="6"/>
      <c r="H657" s="6"/>
      <c r="I657" s="49"/>
      <c r="J657" s="49"/>
      <c r="K657" s="49"/>
      <c r="L657" s="49"/>
      <c r="M657" s="49"/>
      <c r="N657" s="49"/>
      <c r="O657" s="49"/>
      <c r="P657" s="54"/>
      <c r="Q657" s="49"/>
      <c r="R657" s="49"/>
      <c r="S657" s="49"/>
      <c r="T657" s="51"/>
    </row>
    <row r="658" spans="1:20" ht="12.75" customHeight="1" x14ac:dyDescent="0.2">
      <c r="A658" s="43"/>
      <c r="B658" s="15" t="s">
        <v>3</v>
      </c>
      <c r="C658" s="8">
        <f t="shared" si="301"/>
        <v>0</v>
      </c>
      <c r="D658" s="6"/>
      <c r="E658" s="6"/>
      <c r="F658" s="6"/>
      <c r="G658" s="6"/>
      <c r="H658" s="6"/>
      <c r="I658" s="63"/>
      <c r="J658" s="63"/>
      <c r="K658" s="63"/>
      <c r="L658" s="63"/>
      <c r="M658" s="63"/>
      <c r="N658" s="63"/>
      <c r="O658" s="63"/>
      <c r="P658" s="64"/>
      <c r="Q658" s="63"/>
      <c r="R658" s="63"/>
      <c r="S658" s="63"/>
      <c r="T658" s="51"/>
    </row>
    <row r="659" spans="1:20" x14ac:dyDescent="0.2">
      <c r="A659" s="41" t="s">
        <v>566</v>
      </c>
      <c r="B659" s="44" t="s">
        <v>131</v>
      </c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5"/>
    </row>
    <row r="660" spans="1:20" x14ac:dyDescent="0.2">
      <c r="A660" s="42" t="s">
        <v>108</v>
      </c>
      <c r="B660" s="46" t="s">
        <v>190</v>
      </c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</row>
    <row r="661" spans="1:20" ht="50.1" customHeight="1" x14ac:dyDescent="0.2">
      <c r="A661" s="42"/>
      <c r="B661" s="60" t="s">
        <v>287</v>
      </c>
      <c r="C661" s="61"/>
      <c r="D661" s="61"/>
      <c r="E661" s="61"/>
      <c r="F661" s="61"/>
      <c r="G661" s="61"/>
      <c r="H661" s="62"/>
      <c r="I661" s="48" t="s">
        <v>286</v>
      </c>
      <c r="J661" s="48" t="s">
        <v>122</v>
      </c>
      <c r="K661" s="48" t="s">
        <v>42</v>
      </c>
      <c r="L661" s="48" t="s">
        <v>239</v>
      </c>
      <c r="M661" s="48" t="s">
        <v>132</v>
      </c>
      <c r="N661" s="48" t="s">
        <v>232</v>
      </c>
      <c r="O661" s="48" t="s">
        <v>132</v>
      </c>
      <c r="P661" s="53">
        <v>4543901.5130000003</v>
      </c>
      <c r="Q661" s="48" t="s">
        <v>30</v>
      </c>
      <c r="R661" s="48" t="s">
        <v>35</v>
      </c>
      <c r="S661" s="48" t="s">
        <v>31</v>
      </c>
      <c r="T661" s="51" t="s">
        <v>388</v>
      </c>
    </row>
    <row r="662" spans="1:20" ht="12.75" customHeight="1" x14ac:dyDescent="0.2">
      <c r="A662" s="42"/>
      <c r="B662" s="15" t="s">
        <v>5</v>
      </c>
      <c r="C662" s="8">
        <f>SUM(D662:H662)</f>
        <v>300000</v>
      </c>
      <c r="D662" s="6">
        <f t="shared" ref="D662:F662" si="302">SUM(D663:D666)</f>
        <v>0</v>
      </c>
      <c r="E662" s="6">
        <f t="shared" si="302"/>
        <v>0</v>
      </c>
      <c r="F662" s="6">
        <f t="shared" si="302"/>
        <v>0</v>
      </c>
      <c r="G662" s="6">
        <f t="shared" ref="G662" si="303">SUM(G663:G666)</f>
        <v>150000</v>
      </c>
      <c r="H662" s="6">
        <f t="shared" ref="H662" si="304">SUM(H663:H666)</f>
        <v>150000</v>
      </c>
      <c r="I662" s="49"/>
      <c r="J662" s="49"/>
      <c r="K662" s="49"/>
      <c r="L662" s="49"/>
      <c r="M662" s="49"/>
      <c r="N662" s="49"/>
      <c r="O662" s="49"/>
      <c r="P662" s="54"/>
      <c r="Q662" s="49"/>
      <c r="R662" s="49"/>
      <c r="S662" s="49"/>
      <c r="T662" s="51"/>
    </row>
    <row r="663" spans="1:20" ht="12.75" customHeight="1" x14ac:dyDescent="0.2">
      <c r="A663" s="42"/>
      <c r="B663" s="15" t="s">
        <v>0</v>
      </c>
      <c r="C663" s="8">
        <f t="shared" ref="C663:C666" si="305">SUM(D663:H663)</f>
        <v>0</v>
      </c>
      <c r="D663" s="6"/>
      <c r="E663" s="6"/>
      <c r="F663" s="6"/>
      <c r="G663" s="6"/>
      <c r="H663" s="6"/>
      <c r="I663" s="49"/>
      <c r="J663" s="49"/>
      <c r="K663" s="49"/>
      <c r="L663" s="49"/>
      <c r="M663" s="49"/>
      <c r="N663" s="49"/>
      <c r="O663" s="49"/>
      <c r="P663" s="54"/>
      <c r="Q663" s="49"/>
      <c r="R663" s="49"/>
      <c r="S663" s="49"/>
      <c r="T663" s="51"/>
    </row>
    <row r="664" spans="1:20" ht="12.75" customHeight="1" x14ac:dyDescent="0.2">
      <c r="A664" s="42"/>
      <c r="B664" s="15" t="s">
        <v>1</v>
      </c>
      <c r="C664" s="8">
        <f t="shared" si="305"/>
        <v>300000</v>
      </c>
      <c r="D664" s="6">
        <v>0</v>
      </c>
      <c r="E664" s="6">
        <v>0</v>
      </c>
      <c r="F664" s="6">
        <v>0</v>
      </c>
      <c r="G664" s="6">
        <v>150000</v>
      </c>
      <c r="H664" s="6">
        <v>150000</v>
      </c>
      <c r="I664" s="49"/>
      <c r="J664" s="49"/>
      <c r="K664" s="49"/>
      <c r="L664" s="49"/>
      <c r="M664" s="49"/>
      <c r="N664" s="49"/>
      <c r="O664" s="49"/>
      <c r="P664" s="54"/>
      <c r="Q664" s="49"/>
      <c r="R664" s="49"/>
      <c r="S664" s="49"/>
      <c r="T664" s="51"/>
    </row>
    <row r="665" spans="1:20" ht="12.75" customHeight="1" x14ac:dyDescent="0.2">
      <c r="A665" s="42"/>
      <c r="B665" s="15" t="s">
        <v>2</v>
      </c>
      <c r="C665" s="8">
        <f t="shared" si="305"/>
        <v>0</v>
      </c>
      <c r="D665" s="6"/>
      <c r="E665" s="6"/>
      <c r="F665" s="6"/>
      <c r="G665" s="6"/>
      <c r="H665" s="6"/>
      <c r="I665" s="49"/>
      <c r="J665" s="49"/>
      <c r="K665" s="49"/>
      <c r="L665" s="49"/>
      <c r="M665" s="49"/>
      <c r="N665" s="49"/>
      <c r="O665" s="49"/>
      <c r="P665" s="54"/>
      <c r="Q665" s="49"/>
      <c r="R665" s="49"/>
      <c r="S665" s="49"/>
      <c r="T665" s="51"/>
    </row>
    <row r="666" spans="1:20" ht="12.75" customHeight="1" x14ac:dyDescent="0.2">
      <c r="A666" s="43"/>
      <c r="B666" s="15" t="s">
        <v>3</v>
      </c>
      <c r="C666" s="8">
        <f t="shared" si="305"/>
        <v>0</v>
      </c>
      <c r="D666" s="6"/>
      <c r="E666" s="6"/>
      <c r="F666" s="6"/>
      <c r="G666" s="6"/>
      <c r="H666" s="6"/>
      <c r="I666" s="63"/>
      <c r="J666" s="63"/>
      <c r="K666" s="63"/>
      <c r="L666" s="63"/>
      <c r="M666" s="63"/>
      <c r="N666" s="63"/>
      <c r="O666" s="63"/>
      <c r="P666" s="64"/>
      <c r="Q666" s="63"/>
      <c r="R666" s="63"/>
      <c r="S666" s="63"/>
      <c r="T666" s="51"/>
    </row>
    <row r="667" spans="1:20" x14ac:dyDescent="0.2">
      <c r="A667" s="41" t="s">
        <v>567</v>
      </c>
      <c r="B667" s="44" t="s">
        <v>131</v>
      </c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5"/>
    </row>
    <row r="668" spans="1:20" x14ac:dyDescent="0.2">
      <c r="A668" s="42" t="s">
        <v>108</v>
      </c>
      <c r="B668" s="46" t="s">
        <v>190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</row>
    <row r="669" spans="1:20" ht="50.1" customHeight="1" x14ac:dyDescent="0.2">
      <c r="A669" s="42"/>
      <c r="B669" s="60" t="s">
        <v>329</v>
      </c>
      <c r="C669" s="61"/>
      <c r="D669" s="61"/>
      <c r="E669" s="61"/>
      <c r="F669" s="61"/>
      <c r="G669" s="61"/>
      <c r="H669" s="62"/>
      <c r="I669" s="48" t="s">
        <v>263</v>
      </c>
      <c r="J669" s="48"/>
      <c r="K669" s="48" t="s">
        <v>42</v>
      </c>
      <c r="L669" s="48" t="s">
        <v>264</v>
      </c>
      <c r="M669" s="48" t="s">
        <v>132</v>
      </c>
      <c r="N669" s="48" t="s">
        <v>232</v>
      </c>
      <c r="O669" s="48" t="s">
        <v>132</v>
      </c>
      <c r="P669" s="53">
        <v>1600204.1270000001</v>
      </c>
      <c r="Q669" s="48" t="s">
        <v>30</v>
      </c>
      <c r="R669" s="48" t="s">
        <v>51</v>
      </c>
      <c r="S669" s="48" t="s">
        <v>31</v>
      </c>
      <c r="T669" s="51" t="s">
        <v>265</v>
      </c>
    </row>
    <row r="670" spans="1:20" ht="12.75" customHeight="1" x14ac:dyDescent="0.2">
      <c r="A670" s="42"/>
      <c r="B670" s="15" t="s">
        <v>5</v>
      </c>
      <c r="C670" s="8">
        <f>SUM(D670:H670)</f>
        <v>1000000</v>
      </c>
      <c r="D670" s="6">
        <f t="shared" ref="D670:F670" si="306">SUM(D671:D674)</f>
        <v>0</v>
      </c>
      <c r="E670" s="6">
        <f t="shared" si="306"/>
        <v>0</v>
      </c>
      <c r="F670" s="6">
        <f t="shared" si="306"/>
        <v>0</v>
      </c>
      <c r="G670" s="6">
        <f t="shared" ref="G670" si="307">SUM(G671:G674)</f>
        <v>500000</v>
      </c>
      <c r="H670" s="6">
        <f t="shared" ref="H670" si="308">SUM(H671:H674)</f>
        <v>500000</v>
      </c>
      <c r="I670" s="49"/>
      <c r="J670" s="49"/>
      <c r="K670" s="49"/>
      <c r="L670" s="49"/>
      <c r="M670" s="49"/>
      <c r="N670" s="49"/>
      <c r="O670" s="49"/>
      <c r="P670" s="54"/>
      <c r="Q670" s="49"/>
      <c r="R670" s="49"/>
      <c r="S670" s="49"/>
      <c r="T670" s="51"/>
    </row>
    <row r="671" spans="1:20" ht="12.75" customHeight="1" x14ac:dyDescent="0.2">
      <c r="A671" s="42"/>
      <c r="B671" s="15" t="s">
        <v>0</v>
      </c>
      <c r="C671" s="8">
        <f t="shared" ref="C671:C674" si="309">SUM(D671:H671)</f>
        <v>0</v>
      </c>
      <c r="D671" s="6"/>
      <c r="E671" s="6"/>
      <c r="F671" s="6"/>
      <c r="G671" s="6"/>
      <c r="H671" s="6"/>
      <c r="I671" s="49"/>
      <c r="J671" s="49"/>
      <c r="K671" s="49"/>
      <c r="L671" s="49"/>
      <c r="M671" s="49"/>
      <c r="N671" s="49"/>
      <c r="O671" s="49"/>
      <c r="P671" s="54"/>
      <c r="Q671" s="49"/>
      <c r="R671" s="49"/>
      <c r="S671" s="49"/>
      <c r="T671" s="51"/>
    </row>
    <row r="672" spans="1:20" ht="12.75" customHeight="1" x14ac:dyDescent="0.2">
      <c r="A672" s="42"/>
      <c r="B672" s="15" t="s">
        <v>1</v>
      </c>
      <c r="C672" s="8">
        <f t="shared" si="309"/>
        <v>1000000</v>
      </c>
      <c r="D672" s="6">
        <v>0</v>
      </c>
      <c r="E672" s="6">
        <v>0</v>
      </c>
      <c r="F672" s="6">
        <v>0</v>
      </c>
      <c r="G672" s="6">
        <v>500000</v>
      </c>
      <c r="H672" s="6">
        <v>500000</v>
      </c>
      <c r="I672" s="49"/>
      <c r="J672" s="49"/>
      <c r="K672" s="49"/>
      <c r="L672" s="49"/>
      <c r="M672" s="49"/>
      <c r="N672" s="49"/>
      <c r="O672" s="49"/>
      <c r="P672" s="54"/>
      <c r="Q672" s="49"/>
      <c r="R672" s="49"/>
      <c r="S672" s="49"/>
      <c r="T672" s="51"/>
    </row>
    <row r="673" spans="1:20" ht="12.75" customHeight="1" x14ac:dyDescent="0.2">
      <c r="A673" s="42"/>
      <c r="B673" s="15" t="s">
        <v>2</v>
      </c>
      <c r="C673" s="8">
        <f t="shared" si="309"/>
        <v>0</v>
      </c>
      <c r="D673" s="6"/>
      <c r="E673" s="6"/>
      <c r="F673" s="6"/>
      <c r="G673" s="6"/>
      <c r="H673" s="6"/>
      <c r="I673" s="49"/>
      <c r="J673" s="49"/>
      <c r="K673" s="49"/>
      <c r="L673" s="49"/>
      <c r="M673" s="49"/>
      <c r="N673" s="49"/>
      <c r="O673" s="49"/>
      <c r="P673" s="54"/>
      <c r="Q673" s="49"/>
      <c r="R673" s="49"/>
      <c r="S673" s="49"/>
      <c r="T673" s="51"/>
    </row>
    <row r="674" spans="1:20" ht="12.75" customHeight="1" x14ac:dyDescent="0.2">
      <c r="A674" s="43"/>
      <c r="B674" s="15" t="s">
        <v>3</v>
      </c>
      <c r="C674" s="8">
        <f t="shared" si="309"/>
        <v>0</v>
      </c>
      <c r="D674" s="6"/>
      <c r="E674" s="6"/>
      <c r="F674" s="6"/>
      <c r="G674" s="6"/>
      <c r="H674" s="6"/>
      <c r="I674" s="63"/>
      <c r="J674" s="63"/>
      <c r="K674" s="63"/>
      <c r="L674" s="63"/>
      <c r="M674" s="63"/>
      <c r="N674" s="63"/>
      <c r="O674" s="63"/>
      <c r="P674" s="64"/>
      <c r="Q674" s="63"/>
      <c r="R674" s="63"/>
      <c r="S674" s="63"/>
      <c r="T674" s="51"/>
    </row>
    <row r="675" spans="1:20" ht="12.75" customHeight="1" x14ac:dyDescent="0.2">
      <c r="A675" s="41" t="s">
        <v>568</v>
      </c>
      <c r="B675" s="44" t="s">
        <v>131</v>
      </c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5"/>
    </row>
    <row r="676" spans="1:20" ht="12.75" customHeight="1" x14ac:dyDescent="0.2">
      <c r="A676" s="42" t="s">
        <v>108</v>
      </c>
      <c r="B676" s="59" t="s">
        <v>190</v>
      </c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</row>
    <row r="677" spans="1:20" ht="50.1" customHeight="1" x14ac:dyDescent="0.2">
      <c r="A677" s="42"/>
      <c r="B677" s="60" t="s">
        <v>437</v>
      </c>
      <c r="C677" s="61"/>
      <c r="D677" s="61"/>
      <c r="E677" s="61"/>
      <c r="F677" s="61"/>
      <c r="G677" s="61"/>
      <c r="H677" s="62"/>
      <c r="I677" s="48" t="s">
        <v>392</v>
      </c>
      <c r="J677" s="48" t="s">
        <v>122</v>
      </c>
      <c r="K677" s="48" t="s">
        <v>42</v>
      </c>
      <c r="L677" s="48" t="s">
        <v>472</v>
      </c>
      <c r="M677" s="48" t="s">
        <v>132</v>
      </c>
      <c r="N677" s="48" t="s">
        <v>232</v>
      </c>
      <c r="O677" s="48" t="s">
        <v>132</v>
      </c>
      <c r="P677" s="53" t="s">
        <v>473</v>
      </c>
      <c r="Q677" s="48" t="s">
        <v>30</v>
      </c>
      <c r="R677" s="48" t="s">
        <v>34</v>
      </c>
      <c r="S677" s="48" t="s">
        <v>32</v>
      </c>
      <c r="T677" s="51" t="s">
        <v>474</v>
      </c>
    </row>
    <row r="678" spans="1:20" ht="12.75" customHeight="1" x14ac:dyDescent="0.2">
      <c r="A678" s="42"/>
      <c r="B678" s="15" t="s">
        <v>5</v>
      </c>
      <c r="C678" s="8">
        <f>SUM(D678:H678)</f>
        <v>190672.58712000001</v>
      </c>
      <c r="D678" s="6">
        <f t="shared" ref="D678:H678" si="310">SUM(D679:D682)</f>
        <v>190672.58712000001</v>
      </c>
      <c r="E678" s="6">
        <f t="shared" si="310"/>
        <v>0</v>
      </c>
      <c r="F678" s="6">
        <f t="shared" si="310"/>
        <v>0</v>
      </c>
      <c r="G678" s="6">
        <f t="shared" si="310"/>
        <v>0</v>
      </c>
      <c r="H678" s="6">
        <f t="shared" si="310"/>
        <v>0</v>
      </c>
      <c r="I678" s="49"/>
      <c r="J678" s="49"/>
      <c r="K678" s="49"/>
      <c r="L678" s="49"/>
      <c r="M678" s="49"/>
      <c r="N678" s="49"/>
      <c r="O678" s="49"/>
      <c r="P678" s="54"/>
      <c r="Q678" s="49"/>
      <c r="R678" s="49"/>
      <c r="S678" s="49"/>
      <c r="T678" s="51"/>
    </row>
    <row r="679" spans="1:20" ht="12.75" customHeight="1" x14ac:dyDescent="0.2">
      <c r="A679" s="42"/>
      <c r="B679" s="15" t="s">
        <v>0</v>
      </c>
      <c r="C679" s="8">
        <f t="shared" ref="C679:C682" si="311">SUM(D679:H679)</f>
        <v>0</v>
      </c>
      <c r="D679" s="6"/>
      <c r="E679" s="6"/>
      <c r="F679" s="6"/>
      <c r="G679" s="6"/>
      <c r="H679" s="6"/>
      <c r="I679" s="49"/>
      <c r="J679" s="49"/>
      <c r="K679" s="49"/>
      <c r="L679" s="49"/>
      <c r="M679" s="49"/>
      <c r="N679" s="49"/>
      <c r="O679" s="49"/>
      <c r="P679" s="54"/>
      <c r="Q679" s="49"/>
      <c r="R679" s="49"/>
      <c r="S679" s="49"/>
      <c r="T679" s="51"/>
    </row>
    <row r="680" spans="1:20" ht="12.75" customHeight="1" x14ac:dyDescent="0.2">
      <c r="A680" s="42"/>
      <c r="B680" s="15" t="s">
        <v>1</v>
      </c>
      <c r="C680" s="8">
        <f t="shared" si="311"/>
        <v>190672.58712000001</v>
      </c>
      <c r="D680" s="6">
        <f>0+190672.58712</f>
        <v>190672.58712000001</v>
      </c>
      <c r="E680" s="6"/>
      <c r="F680" s="6"/>
      <c r="G680" s="6"/>
      <c r="H680" s="6"/>
      <c r="I680" s="49"/>
      <c r="J680" s="49"/>
      <c r="K680" s="49"/>
      <c r="L680" s="49"/>
      <c r="M680" s="49"/>
      <c r="N680" s="49"/>
      <c r="O680" s="49"/>
      <c r="P680" s="54"/>
      <c r="Q680" s="49"/>
      <c r="R680" s="49"/>
      <c r="S680" s="49"/>
      <c r="T680" s="51"/>
    </row>
    <row r="681" spans="1:20" ht="12.75" customHeight="1" x14ac:dyDescent="0.2">
      <c r="A681" s="42"/>
      <c r="B681" s="15" t="s">
        <v>2</v>
      </c>
      <c r="C681" s="8">
        <f t="shared" si="311"/>
        <v>0</v>
      </c>
      <c r="D681" s="6"/>
      <c r="E681" s="6"/>
      <c r="F681" s="6"/>
      <c r="G681" s="6"/>
      <c r="H681" s="6"/>
      <c r="I681" s="49"/>
      <c r="J681" s="49"/>
      <c r="K681" s="49"/>
      <c r="L681" s="49"/>
      <c r="M681" s="49"/>
      <c r="N681" s="49"/>
      <c r="O681" s="49"/>
      <c r="P681" s="54"/>
      <c r="Q681" s="49"/>
      <c r="R681" s="49"/>
      <c r="S681" s="49"/>
      <c r="T681" s="51"/>
    </row>
    <row r="682" spans="1:20" ht="12.75" customHeight="1" x14ac:dyDescent="0.2">
      <c r="A682" s="43"/>
      <c r="B682" s="15" t="s">
        <v>3</v>
      </c>
      <c r="C682" s="8">
        <f t="shared" si="311"/>
        <v>0</v>
      </c>
      <c r="D682" s="6"/>
      <c r="E682" s="6"/>
      <c r="F682" s="6"/>
      <c r="G682" s="6"/>
      <c r="H682" s="6"/>
      <c r="I682" s="63"/>
      <c r="J682" s="63"/>
      <c r="K682" s="63"/>
      <c r="L682" s="63"/>
      <c r="M682" s="63"/>
      <c r="N682" s="63"/>
      <c r="O682" s="63"/>
      <c r="P682" s="64"/>
      <c r="Q682" s="63"/>
      <c r="R682" s="63"/>
      <c r="S682" s="63"/>
      <c r="T682" s="51"/>
    </row>
    <row r="683" spans="1:20" ht="12.75" customHeight="1" x14ac:dyDescent="0.2">
      <c r="A683" s="41" t="s">
        <v>569</v>
      </c>
      <c r="B683" s="44" t="s">
        <v>131</v>
      </c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5"/>
    </row>
    <row r="684" spans="1:20" x14ac:dyDescent="0.2">
      <c r="A684" s="42" t="s">
        <v>108</v>
      </c>
      <c r="B684" s="59" t="s">
        <v>190</v>
      </c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</row>
    <row r="685" spans="1:20" ht="50.1" customHeight="1" x14ac:dyDescent="0.2">
      <c r="A685" s="42"/>
      <c r="B685" s="60" t="s">
        <v>360</v>
      </c>
      <c r="C685" s="61"/>
      <c r="D685" s="61"/>
      <c r="E685" s="61"/>
      <c r="F685" s="61"/>
      <c r="G685" s="61"/>
      <c r="H685" s="62"/>
      <c r="I685" s="48" t="s">
        <v>273</v>
      </c>
      <c r="J685" s="48" t="s">
        <v>22</v>
      </c>
      <c r="K685" s="48" t="s">
        <v>42</v>
      </c>
      <c r="L685" s="48" t="s">
        <v>274</v>
      </c>
      <c r="M685" s="48" t="s">
        <v>132</v>
      </c>
      <c r="N685" s="48" t="s">
        <v>232</v>
      </c>
      <c r="O685" s="48" t="s">
        <v>132</v>
      </c>
      <c r="P685" s="53" t="s">
        <v>275</v>
      </c>
      <c r="Q685" s="48" t="s">
        <v>30</v>
      </c>
      <c r="R685" s="48" t="s">
        <v>34</v>
      </c>
      <c r="S685" s="48" t="s">
        <v>25</v>
      </c>
      <c r="T685" s="51"/>
    </row>
    <row r="686" spans="1:20" ht="12.75" customHeight="1" x14ac:dyDescent="0.2">
      <c r="A686" s="42"/>
      <c r="B686" s="15" t="s">
        <v>5</v>
      </c>
      <c r="C686" s="8">
        <f>SUM(D686:H686)</f>
        <v>780020.19900000002</v>
      </c>
      <c r="D686" s="6">
        <f t="shared" ref="D686:F686" si="312">SUM(D687:D690)</f>
        <v>0</v>
      </c>
      <c r="E686" s="6">
        <f t="shared" si="312"/>
        <v>0</v>
      </c>
      <c r="F686" s="6">
        <f t="shared" si="312"/>
        <v>0</v>
      </c>
      <c r="G686" s="6">
        <f t="shared" ref="G686" si="313">SUM(G687:G690)</f>
        <v>350000</v>
      </c>
      <c r="H686" s="6">
        <f t="shared" ref="H686" si="314">SUM(H687:H690)</f>
        <v>430020.19900000002</v>
      </c>
      <c r="I686" s="49"/>
      <c r="J686" s="49"/>
      <c r="K686" s="49"/>
      <c r="L686" s="49"/>
      <c r="M686" s="49"/>
      <c r="N686" s="49"/>
      <c r="O686" s="49"/>
      <c r="P686" s="54"/>
      <c r="Q686" s="49"/>
      <c r="R686" s="49"/>
      <c r="S686" s="49"/>
      <c r="T686" s="51"/>
    </row>
    <row r="687" spans="1:20" ht="12.75" customHeight="1" x14ac:dyDescent="0.2">
      <c r="A687" s="42"/>
      <c r="B687" s="15" t="s">
        <v>0</v>
      </c>
      <c r="C687" s="8">
        <f t="shared" ref="C687:C690" si="315">SUM(D687:H687)</f>
        <v>0</v>
      </c>
      <c r="D687" s="6"/>
      <c r="E687" s="6"/>
      <c r="F687" s="6"/>
      <c r="G687" s="6"/>
      <c r="H687" s="6"/>
      <c r="I687" s="49"/>
      <c r="J687" s="49"/>
      <c r="K687" s="49"/>
      <c r="L687" s="49"/>
      <c r="M687" s="49"/>
      <c r="N687" s="49"/>
      <c r="O687" s="49"/>
      <c r="P687" s="54"/>
      <c r="Q687" s="49"/>
      <c r="R687" s="49"/>
      <c r="S687" s="49"/>
      <c r="T687" s="51"/>
    </row>
    <row r="688" spans="1:20" ht="12.75" customHeight="1" x14ac:dyDescent="0.2">
      <c r="A688" s="42"/>
      <c r="B688" s="15" t="s">
        <v>1</v>
      </c>
      <c r="C688" s="8">
        <f t="shared" si="315"/>
        <v>780020.19900000002</v>
      </c>
      <c r="D688" s="6">
        <v>0</v>
      </c>
      <c r="E688" s="6">
        <v>0</v>
      </c>
      <c r="F688" s="6">
        <v>0</v>
      </c>
      <c r="G688" s="6">
        <v>350000</v>
      </c>
      <c r="H688" s="6">
        <v>430020.19900000002</v>
      </c>
      <c r="I688" s="49"/>
      <c r="J688" s="49"/>
      <c r="K688" s="49"/>
      <c r="L688" s="49"/>
      <c r="M688" s="49"/>
      <c r="N688" s="49"/>
      <c r="O688" s="49"/>
      <c r="P688" s="54"/>
      <c r="Q688" s="49"/>
      <c r="R688" s="49"/>
      <c r="S688" s="49"/>
      <c r="T688" s="51"/>
    </row>
    <row r="689" spans="1:20" ht="12.75" customHeight="1" x14ac:dyDescent="0.2">
      <c r="A689" s="42"/>
      <c r="B689" s="15" t="s">
        <v>2</v>
      </c>
      <c r="C689" s="8">
        <f t="shared" si="315"/>
        <v>0</v>
      </c>
      <c r="D689" s="6"/>
      <c r="E689" s="6"/>
      <c r="F689" s="6"/>
      <c r="G689" s="6"/>
      <c r="H689" s="6"/>
      <c r="I689" s="49"/>
      <c r="J689" s="49"/>
      <c r="K689" s="49"/>
      <c r="L689" s="49"/>
      <c r="M689" s="49"/>
      <c r="N689" s="49"/>
      <c r="O689" s="49"/>
      <c r="P689" s="54"/>
      <c r="Q689" s="49"/>
      <c r="R689" s="49"/>
      <c r="S689" s="49"/>
      <c r="T689" s="51"/>
    </row>
    <row r="690" spans="1:20" ht="12.75" customHeight="1" x14ac:dyDescent="0.2">
      <c r="A690" s="43"/>
      <c r="B690" s="15" t="s">
        <v>3</v>
      </c>
      <c r="C690" s="8">
        <f t="shared" si="315"/>
        <v>0</v>
      </c>
      <c r="D690" s="6"/>
      <c r="E690" s="6"/>
      <c r="F690" s="6"/>
      <c r="G690" s="6"/>
      <c r="H690" s="6"/>
      <c r="I690" s="63"/>
      <c r="J690" s="63"/>
      <c r="K690" s="63"/>
      <c r="L690" s="63"/>
      <c r="M690" s="63"/>
      <c r="N690" s="63"/>
      <c r="O690" s="63"/>
      <c r="P690" s="64"/>
      <c r="Q690" s="63"/>
      <c r="R690" s="63"/>
      <c r="S690" s="63"/>
      <c r="T690" s="51"/>
    </row>
    <row r="691" spans="1:20" ht="12.75" customHeight="1" x14ac:dyDescent="0.2">
      <c r="A691" s="41" t="s">
        <v>570</v>
      </c>
      <c r="B691" s="44" t="s">
        <v>131</v>
      </c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5"/>
    </row>
    <row r="692" spans="1:20" x14ac:dyDescent="0.2">
      <c r="A692" s="42" t="s">
        <v>108</v>
      </c>
      <c r="B692" s="59" t="s">
        <v>190</v>
      </c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</row>
    <row r="693" spans="1:20" ht="50.1" customHeight="1" x14ac:dyDescent="0.2">
      <c r="A693" s="42"/>
      <c r="B693" s="60" t="s">
        <v>276</v>
      </c>
      <c r="C693" s="61"/>
      <c r="D693" s="61"/>
      <c r="E693" s="61"/>
      <c r="F693" s="61"/>
      <c r="G693" s="61"/>
      <c r="H693" s="62"/>
      <c r="I693" s="48" t="s">
        <v>277</v>
      </c>
      <c r="J693" s="48" t="s">
        <v>21</v>
      </c>
      <c r="K693" s="48" t="s">
        <v>42</v>
      </c>
      <c r="L693" s="48" t="s">
        <v>274</v>
      </c>
      <c r="M693" s="48" t="s">
        <v>132</v>
      </c>
      <c r="N693" s="48" t="s">
        <v>232</v>
      </c>
      <c r="O693" s="48" t="s">
        <v>132</v>
      </c>
      <c r="P693" s="53" t="s">
        <v>278</v>
      </c>
      <c r="Q693" s="48" t="s">
        <v>30</v>
      </c>
      <c r="R693" s="48" t="s">
        <v>34</v>
      </c>
      <c r="S693" s="48" t="s">
        <v>25</v>
      </c>
      <c r="T693" s="51"/>
    </row>
    <row r="694" spans="1:20" ht="12.75" customHeight="1" x14ac:dyDescent="0.2">
      <c r="A694" s="42"/>
      <c r="B694" s="15" t="s">
        <v>5</v>
      </c>
      <c r="C694" s="8">
        <f>SUM(D694:H694)</f>
        <v>350000</v>
      </c>
      <c r="D694" s="6">
        <f t="shared" ref="D694:F694" si="316">SUM(D695:D698)</f>
        <v>0</v>
      </c>
      <c r="E694" s="6">
        <f t="shared" si="316"/>
        <v>0</v>
      </c>
      <c r="F694" s="6">
        <f t="shared" si="316"/>
        <v>0</v>
      </c>
      <c r="G694" s="6">
        <f t="shared" ref="G694" si="317">SUM(G695:G698)</f>
        <v>0</v>
      </c>
      <c r="H694" s="6">
        <f t="shared" ref="H694" si="318">SUM(H695:H698)</f>
        <v>350000</v>
      </c>
      <c r="I694" s="49"/>
      <c r="J694" s="49"/>
      <c r="K694" s="49"/>
      <c r="L694" s="49"/>
      <c r="M694" s="49"/>
      <c r="N694" s="49"/>
      <c r="O694" s="49"/>
      <c r="P694" s="54"/>
      <c r="Q694" s="49"/>
      <c r="R694" s="49"/>
      <c r="S694" s="49"/>
      <c r="T694" s="51"/>
    </row>
    <row r="695" spans="1:20" ht="12.75" customHeight="1" x14ac:dyDescent="0.2">
      <c r="A695" s="42"/>
      <c r="B695" s="15" t="s">
        <v>0</v>
      </c>
      <c r="C695" s="8">
        <f t="shared" ref="C695:C698" si="319">SUM(D695:H695)</f>
        <v>0</v>
      </c>
      <c r="D695" s="6"/>
      <c r="E695" s="6"/>
      <c r="F695" s="6"/>
      <c r="G695" s="6"/>
      <c r="H695" s="6"/>
      <c r="I695" s="49"/>
      <c r="J695" s="49"/>
      <c r="K695" s="49"/>
      <c r="L695" s="49"/>
      <c r="M695" s="49"/>
      <c r="N695" s="49"/>
      <c r="O695" s="49"/>
      <c r="P695" s="54"/>
      <c r="Q695" s="49"/>
      <c r="R695" s="49"/>
      <c r="S695" s="49"/>
      <c r="T695" s="51"/>
    </row>
    <row r="696" spans="1:20" ht="12.75" customHeight="1" x14ac:dyDescent="0.2">
      <c r="A696" s="42"/>
      <c r="B696" s="15" t="s">
        <v>1</v>
      </c>
      <c r="C696" s="8">
        <f t="shared" si="319"/>
        <v>350000</v>
      </c>
      <c r="D696" s="6">
        <v>0</v>
      </c>
      <c r="E696" s="6">
        <v>0</v>
      </c>
      <c r="F696" s="6">
        <v>0</v>
      </c>
      <c r="G696" s="6">
        <v>0</v>
      </c>
      <c r="H696" s="6">
        <v>350000</v>
      </c>
      <c r="I696" s="49"/>
      <c r="J696" s="49"/>
      <c r="K696" s="49"/>
      <c r="L696" s="49"/>
      <c r="M696" s="49"/>
      <c r="N696" s="49"/>
      <c r="O696" s="49"/>
      <c r="P696" s="54"/>
      <c r="Q696" s="49"/>
      <c r="R696" s="49"/>
      <c r="S696" s="49"/>
      <c r="T696" s="51"/>
    </row>
    <row r="697" spans="1:20" ht="12.75" customHeight="1" x14ac:dyDescent="0.2">
      <c r="A697" s="42"/>
      <c r="B697" s="15" t="s">
        <v>2</v>
      </c>
      <c r="C697" s="8">
        <f t="shared" si="319"/>
        <v>0</v>
      </c>
      <c r="D697" s="6"/>
      <c r="E697" s="6"/>
      <c r="F697" s="6"/>
      <c r="G697" s="6"/>
      <c r="H697" s="6"/>
      <c r="I697" s="49"/>
      <c r="J697" s="49"/>
      <c r="K697" s="49"/>
      <c r="L697" s="49"/>
      <c r="M697" s="49"/>
      <c r="N697" s="49"/>
      <c r="O697" s="49"/>
      <c r="P697" s="54"/>
      <c r="Q697" s="49"/>
      <c r="R697" s="49"/>
      <c r="S697" s="49"/>
      <c r="T697" s="51"/>
    </row>
    <row r="698" spans="1:20" ht="12.75" customHeight="1" x14ac:dyDescent="0.2">
      <c r="A698" s="43"/>
      <c r="B698" s="15" t="s">
        <v>3</v>
      </c>
      <c r="C698" s="8">
        <f t="shared" si="319"/>
        <v>0</v>
      </c>
      <c r="D698" s="6"/>
      <c r="E698" s="6"/>
      <c r="F698" s="6"/>
      <c r="G698" s="6"/>
      <c r="H698" s="6"/>
      <c r="I698" s="63"/>
      <c r="J698" s="63"/>
      <c r="K698" s="63"/>
      <c r="L698" s="63"/>
      <c r="M698" s="63"/>
      <c r="N698" s="63"/>
      <c r="O698" s="63"/>
      <c r="P698" s="64"/>
      <c r="Q698" s="63"/>
      <c r="R698" s="63"/>
      <c r="S698" s="63"/>
      <c r="T698" s="51"/>
    </row>
    <row r="699" spans="1:20" ht="12.75" customHeight="1" x14ac:dyDescent="0.2">
      <c r="A699" s="41" t="s">
        <v>571</v>
      </c>
      <c r="B699" s="44" t="s">
        <v>131</v>
      </c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5"/>
    </row>
    <row r="700" spans="1:20" x14ac:dyDescent="0.2">
      <c r="A700" s="42" t="s">
        <v>108</v>
      </c>
      <c r="B700" s="46" t="s">
        <v>190</v>
      </c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1:20" ht="50.1" customHeight="1" x14ac:dyDescent="0.2">
      <c r="A701" s="42"/>
      <c r="B701" s="60" t="s">
        <v>279</v>
      </c>
      <c r="C701" s="61"/>
      <c r="D701" s="61"/>
      <c r="E701" s="61"/>
      <c r="F701" s="61"/>
      <c r="G701" s="61"/>
      <c r="H701" s="62"/>
      <c r="I701" s="48" t="s">
        <v>280</v>
      </c>
      <c r="J701" s="48" t="s">
        <v>21</v>
      </c>
      <c r="K701" s="48" t="s">
        <v>42</v>
      </c>
      <c r="L701" s="48" t="s">
        <v>235</v>
      </c>
      <c r="M701" s="48" t="s">
        <v>132</v>
      </c>
      <c r="N701" s="48" t="s">
        <v>232</v>
      </c>
      <c r="O701" s="48" t="s">
        <v>132</v>
      </c>
      <c r="P701" s="53" t="s">
        <v>281</v>
      </c>
      <c r="Q701" s="48" t="s">
        <v>30</v>
      </c>
      <c r="R701" s="48" t="s">
        <v>34</v>
      </c>
      <c r="S701" s="48" t="s">
        <v>25</v>
      </c>
      <c r="T701" s="51"/>
    </row>
    <row r="702" spans="1:20" ht="12.75" customHeight="1" x14ac:dyDescent="0.2">
      <c r="A702" s="42"/>
      <c r="B702" s="15" t="s">
        <v>5</v>
      </c>
      <c r="C702" s="8">
        <f>SUM(D702:H702)</f>
        <v>358273.696</v>
      </c>
      <c r="D702" s="6">
        <f t="shared" ref="D702:F702" si="320">SUM(D703:D706)</f>
        <v>0</v>
      </c>
      <c r="E702" s="6">
        <f t="shared" si="320"/>
        <v>0</v>
      </c>
      <c r="F702" s="6">
        <f t="shared" si="320"/>
        <v>0</v>
      </c>
      <c r="G702" s="6">
        <f t="shared" ref="G702" si="321">SUM(G703:G706)</f>
        <v>8273.6959999999999</v>
      </c>
      <c r="H702" s="6">
        <f t="shared" ref="H702" si="322">SUM(H703:H706)</f>
        <v>350000</v>
      </c>
      <c r="I702" s="49"/>
      <c r="J702" s="49"/>
      <c r="K702" s="49"/>
      <c r="L702" s="49"/>
      <c r="M702" s="49"/>
      <c r="N702" s="49"/>
      <c r="O702" s="49"/>
      <c r="P702" s="54"/>
      <c r="Q702" s="49"/>
      <c r="R702" s="49"/>
      <c r="S702" s="49"/>
      <c r="T702" s="51"/>
    </row>
    <row r="703" spans="1:20" ht="12.75" customHeight="1" x14ac:dyDescent="0.2">
      <c r="A703" s="42"/>
      <c r="B703" s="15" t="s">
        <v>0</v>
      </c>
      <c r="C703" s="8">
        <f t="shared" ref="C703:C706" si="323">SUM(D703:H703)</f>
        <v>0</v>
      </c>
      <c r="D703" s="6"/>
      <c r="E703" s="6"/>
      <c r="F703" s="6"/>
      <c r="G703" s="6"/>
      <c r="H703" s="6"/>
      <c r="I703" s="49"/>
      <c r="J703" s="49"/>
      <c r="K703" s="49"/>
      <c r="L703" s="49"/>
      <c r="M703" s="49"/>
      <c r="N703" s="49"/>
      <c r="O703" s="49"/>
      <c r="P703" s="54"/>
      <c r="Q703" s="49"/>
      <c r="R703" s="49"/>
      <c r="S703" s="49"/>
      <c r="T703" s="51"/>
    </row>
    <row r="704" spans="1:20" ht="12.75" customHeight="1" x14ac:dyDescent="0.2">
      <c r="A704" s="42"/>
      <c r="B704" s="15" t="s">
        <v>1</v>
      </c>
      <c r="C704" s="8">
        <f t="shared" si="323"/>
        <v>358273.696</v>
      </c>
      <c r="D704" s="6">
        <v>0</v>
      </c>
      <c r="E704" s="6">
        <v>0</v>
      </c>
      <c r="F704" s="6">
        <v>0</v>
      </c>
      <c r="G704" s="6">
        <v>8273.6959999999999</v>
      </c>
      <c r="H704" s="6">
        <v>350000</v>
      </c>
      <c r="I704" s="49"/>
      <c r="J704" s="49"/>
      <c r="K704" s="49"/>
      <c r="L704" s="49"/>
      <c r="M704" s="49"/>
      <c r="N704" s="49"/>
      <c r="O704" s="49"/>
      <c r="P704" s="54"/>
      <c r="Q704" s="49"/>
      <c r="R704" s="49"/>
      <c r="S704" s="49"/>
      <c r="T704" s="51"/>
    </row>
    <row r="705" spans="1:20" ht="12.75" customHeight="1" x14ac:dyDescent="0.2">
      <c r="A705" s="42"/>
      <c r="B705" s="15" t="s">
        <v>2</v>
      </c>
      <c r="C705" s="8">
        <f t="shared" si="323"/>
        <v>0</v>
      </c>
      <c r="D705" s="6"/>
      <c r="E705" s="6"/>
      <c r="F705" s="6"/>
      <c r="G705" s="6"/>
      <c r="H705" s="6"/>
      <c r="I705" s="49"/>
      <c r="J705" s="49"/>
      <c r="K705" s="49"/>
      <c r="L705" s="49"/>
      <c r="M705" s="49"/>
      <c r="N705" s="49"/>
      <c r="O705" s="49"/>
      <c r="P705" s="54"/>
      <c r="Q705" s="49"/>
      <c r="R705" s="49"/>
      <c r="S705" s="49"/>
      <c r="T705" s="51"/>
    </row>
    <row r="706" spans="1:20" ht="12.75" customHeight="1" x14ac:dyDescent="0.2">
      <c r="A706" s="43"/>
      <c r="B706" s="15" t="s">
        <v>3</v>
      </c>
      <c r="C706" s="8">
        <f t="shared" si="323"/>
        <v>0</v>
      </c>
      <c r="D706" s="6"/>
      <c r="E706" s="6"/>
      <c r="F706" s="6"/>
      <c r="G706" s="6"/>
      <c r="H706" s="6"/>
      <c r="I706" s="63"/>
      <c r="J706" s="63"/>
      <c r="K706" s="63"/>
      <c r="L706" s="63"/>
      <c r="M706" s="63"/>
      <c r="N706" s="63"/>
      <c r="O706" s="63"/>
      <c r="P706" s="64"/>
      <c r="Q706" s="63"/>
      <c r="R706" s="63"/>
      <c r="S706" s="63"/>
      <c r="T706" s="51"/>
    </row>
    <row r="707" spans="1:20" ht="12.75" customHeight="1" x14ac:dyDescent="0.2">
      <c r="A707" s="41" t="s">
        <v>572</v>
      </c>
      <c r="B707" s="44" t="s">
        <v>131</v>
      </c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5"/>
    </row>
    <row r="708" spans="1:20" x14ac:dyDescent="0.2">
      <c r="A708" s="42" t="s">
        <v>108</v>
      </c>
      <c r="B708" s="46" t="s">
        <v>190</v>
      </c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1:20" ht="50.1" customHeight="1" x14ac:dyDescent="0.2">
      <c r="A709" s="42"/>
      <c r="B709" s="60" t="s">
        <v>238</v>
      </c>
      <c r="C709" s="61"/>
      <c r="D709" s="61"/>
      <c r="E709" s="61"/>
      <c r="F709" s="61"/>
      <c r="G709" s="61"/>
      <c r="H709" s="62"/>
      <c r="I709" s="48" t="s">
        <v>282</v>
      </c>
      <c r="J709" s="48" t="s">
        <v>122</v>
      </c>
      <c r="K709" s="48" t="s">
        <v>42</v>
      </c>
      <c r="L709" s="48" t="s">
        <v>283</v>
      </c>
      <c r="M709" s="48" t="s">
        <v>132</v>
      </c>
      <c r="N709" s="48" t="s">
        <v>232</v>
      </c>
      <c r="O709" s="48" t="s">
        <v>132</v>
      </c>
      <c r="P709" s="53">
        <v>562631.16</v>
      </c>
      <c r="Q709" s="48" t="s">
        <v>30</v>
      </c>
      <c r="R709" s="48" t="s">
        <v>8</v>
      </c>
      <c r="S709" s="48" t="s">
        <v>31</v>
      </c>
      <c r="T709" s="51" t="s">
        <v>389</v>
      </c>
    </row>
    <row r="710" spans="1:20" ht="12.75" customHeight="1" x14ac:dyDescent="0.2">
      <c r="A710" s="42"/>
      <c r="B710" s="15" t="s">
        <v>5</v>
      </c>
      <c r="C710" s="8">
        <f>SUM(D710:H710)</f>
        <v>300600.05800000002</v>
      </c>
      <c r="D710" s="6">
        <f t="shared" ref="D710:F710" si="324">SUM(D711:D714)</f>
        <v>0</v>
      </c>
      <c r="E710" s="6">
        <f t="shared" si="324"/>
        <v>0</v>
      </c>
      <c r="F710" s="6">
        <f t="shared" si="324"/>
        <v>0</v>
      </c>
      <c r="G710" s="6">
        <f t="shared" ref="G710" si="325">SUM(G711:G714)</f>
        <v>300600.05800000002</v>
      </c>
      <c r="H710" s="6">
        <f t="shared" ref="H710" si="326">SUM(H711:H714)</f>
        <v>0</v>
      </c>
      <c r="I710" s="49"/>
      <c r="J710" s="49"/>
      <c r="K710" s="49"/>
      <c r="L710" s="49"/>
      <c r="M710" s="49"/>
      <c r="N710" s="49"/>
      <c r="O710" s="49"/>
      <c r="P710" s="54"/>
      <c r="Q710" s="49"/>
      <c r="R710" s="49"/>
      <c r="S710" s="49"/>
      <c r="T710" s="51"/>
    </row>
    <row r="711" spans="1:20" ht="12.75" customHeight="1" x14ac:dyDescent="0.2">
      <c r="A711" s="42"/>
      <c r="B711" s="15" t="s">
        <v>0</v>
      </c>
      <c r="C711" s="8">
        <f t="shared" ref="C711:C714" si="327">SUM(D711:H711)</f>
        <v>0</v>
      </c>
      <c r="D711" s="6"/>
      <c r="E711" s="6"/>
      <c r="F711" s="6"/>
      <c r="G711" s="6"/>
      <c r="H711" s="6"/>
      <c r="I711" s="49"/>
      <c r="J711" s="49"/>
      <c r="K711" s="49"/>
      <c r="L711" s="49"/>
      <c r="M711" s="49"/>
      <c r="N711" s="49"/>
      <c r="O711" s="49"/>
      <c r="P711" s="54"/>
      <c r="Q711" s="49"/>
      <c r="R711" s="49"/>
      <c r="S711" s="49"/>
      <c r="T711" s="51"/>
    </row>
    <row r="712" spans="1:20" ht="12.75" customHeight="1" x14ac:dyDescent="0.2">
      <c r="A712" s="42"/>
      <c r="B712" s="15" t="s">
        <v>1</v>
      </c>
      <c r="C712" s="8">
        <f t="shared" si="327"/>
        <v>300600.05800000002</v>
      </c>
      <c r="D712" s="6">
        <v>0</v>
      </c>
      <c r="E712" s="6">
        <v>0</v>
      </c>
      <c r="F712" s="6">
        <v>0</v>
      </c>
      <c r="G712" s="6">
        <v>300600.05800000002</v>
      </c>
      <c r="H712" s="6"/>
      <c r="I712" s="49"/>
      <c r="J712" s="49"/>
      <c r="K712" s="49"/>
      <c r="L712" s="49"/>
      <c r="M712" s="49"/>
      <c r="N712" s="49"/>
      <c r="O712" s="49"/>
      <c r="P712" s="54"/>
      <c r="Q712" s="49"/>
      <c r="R712" s="49"/>
      <c r="S712" s="49"/>
      <c r="T712" s="51"/>
    </row>
    <row r="713" spans="1:20" ht="12.75" customHeight="1" x14ac:dyDescent="0.2">
      <c r="A713" s="42"/>
      <c r="B713" s="15" t="s">
        <v>2</v>
      </c>
      <c r="C713" s="8">
        <f t="shared" si="327"/>
        <v>0</v>
      </c>
      <c r="D713" s="6"/>
      <c r="E713" s="6"/>
      <c r="F713" s="6"/>
      <c r="G713" s="6"/>
      <c r="H713" s="6"/>
      <c r="I713" s="49"/>
      <c r="J713" s="49"/>
      <c r="K713" s="49"/>
      <c r="L713" s="49"/>
      <c r="M713" s="49"/>
      <c r="N713" s="49"/>
      <c r="O713" s="49"/>
      <c r="P713" s="54"/>
      <c r="Q713" s="49"/>
      <c r="R713" s="49"/>
      <c r="S713" s="49"/>
      <c r="T713" s="51"/>
    </row>
    <row r="714" spans="1:20" ht="12.75" customHeight="1" x14ac:dyDescent="0.2">
      <c r="A714" s="43"/>
      <c r="B714" s="15" t="s">
        <v>3</v>
      </c>
      <c r="C714" s="8">
        <f t="shared" si="327"/>
        <v>0</v>
      </c>
      <c r="D714" s="6"/>
      <c r="E714" s="6"/>
      <c r="F714" s="6"/>
      <c r="G714" s="6"/>
      <c r="H714" s="6"/>
      <c r="I714" s="63"/>
      <c r="J714" s="63"/>
      <c r="K714" s="63"/>
      <c r="L714" s="63"/>
      <c r="M714" s="63"/>
      <c r="N714" s="63"/>
      <c r="O714" s="63"/>
      <c r="P714" s="64"/>
      <c r="Q714" s="63"/>
      <c r="R714" s="63"/>
      <c r="S714" s="63"/>
      <c r="T714" s="51"/>
    </row>
    <row r="715" spans="1:20" x14ac:dyDescent="0.2">
      <c r="A715" s="41" t="s">
        <v>573</v>
      </c>
      <c r="B715" s="44" t="s">
        <v>131</v>
      </c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5"/>
    </row>
    <row r="716" spans="1:20" x14ac:dyDescent="0.2">
      <c r="A716" s="42" t="s">
        <v>108</v>
      </c>
      <c r="B716" s="46" t="s">
        <v>193</v>
      </c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</row>
    <row r="717" spans="1:20" ht="50.1" customHeight="1" x14ac:dyDescent="0.2">
      <c r="A717" s="42"/>
      <c r="B717" s="60" t="s">
        <v>194</v>
      </c>
      <c r="C717" s="61"/>
      <c r="D717" s="61"/>
      <c r="E717" s="61"/>
      <c r="F717" s="61"/>
      <c r="G717" s="61"/>
      <c r="H717" s="62"/>
      <c r="I717" s="48" t="s">
        <v>21</v>
      </c>
      <c r="J717" s="48"/>
      <c r="K717" s="48" t="s">
        <v>105</v>
      </c>
      <c r="L717" s="48" t="s">
        <v>260</v>
      </c>
      <c r="M717" s="48" t="s">
        <v>131</v>
      </c>
      <c r="N717" s="48" t="s">
        <v>131</v>
      </c>
      <c r="O717" s="48" t="s">
        <v>131</v>
      </c>
      <c r="P717" s="53">
        <v>115000</v>
      </c>
      <c r="Q717" s="48" t="s">
        <v>30</v>
      </c>
      <c r="R717" s="48" t="s">
        <v>34</v>
      </c>
      <c r="S717" s="48" t="s">
        <v>137</v>
      </c>
      <c r="T717" s="51"/>
    </row>
    <row r="718" spans="1:20" ht="12.75" customHeight="1" x14ac:dyDescent="0.2">
      <c r="A718" s="42"/>
      <c r="B718" s="15" t="s">
        <v>5</v>
      </c>
      <c r="C718" s="8">
        <f>SUM(D718:H718)</f>
        <v>88931.25</v>
      </c>
      <c r="D718" s="6">
        <f t="shared" ref="D718" si="328">SUM(D719:D722)</f>
        <v>26679.375</v>
      </c>
      <c r="E718" s="6">
        <f t="shared" ref="E718" si="329">SUM(E719:E722)</f>
        <v>62251.875</v>
      </c>
      <c r="F718" s="6">
        <f t="shared" ref="F718:G718" si="330">SUM(F719:F722)</f>
        <v>0</v>
      </c>
      <c r="G718" s="6">
        <f t="shared" si="330"/>
        <v>0</v>
      </c>
      <c r="H718" s="6">
        <f t="shared" ref="H718" si="331">SUM(H719:H722)</f>
        <v>0</v>
      </c>
      <c r="I718" s="49"/>
      <c r="J718" s="49"/>
      <c r="K718" s="49"/>
      <c r="L718" s="49"/>
      <c r="M718" s="49"/>
      <c r="N718" s="49"/>
      <c r="O718" s="49"/>
      <c r="P718" s="54"/>
      <c r="Q718" s="49"/>
      <c r="R718" s="49"/>
      <c r="S718" s="49"/>
      <c r="T718" s="51"/>
    </row>
    <row r="719" spans="1:20" ht="12.75" customHeight="1" x14ac:dyDescent="0.2">
      <c r="A719" s="42"/>
      <c r="B719" s="15" t="s">
        <v>0</v>
      </c>
      <c r="C719" s="8">
        <f t="shared" ref="C719:C722" si="332">SUM(D719:H719)</f>
        <v>0</v>
      </c>
      <c r="D719" s="6"/>
      <c r="E719" s="6"/>
      <c r="F719" s="6"/>
      <c r="G719" s="6"/>
      <c r="H719" s="6"/>
      <c r="I719" s="49"/>
      <c r="J719" s="49"/>
      <c r="K719" s="49"/>
      <c r="L719" s="49"/>
      <c r="M719" s="49"/>
      <c r="N719" s="49"/>
      <c r="O719" s="49"/>
      <c r="P719" s="54"/>
      <c r="Q719" s="49"/>
      <c r="R719" s="49"/>
      <c r="S719" s="49"/>
      <c r="T719" s="51"/>
    </row>
    <row r="720" spans="1:20" ht="12.75" customHeight="1" x14ac:dyDescent="0.2">
      <c r="A720" s="42"/>
      <c r="B720" s="15" t="s">
        <v>1</v>
      </c>
      <c r="C720" s="8">
        <f t="shared" si="332"/>
        <v>88931.25</v>
      </c>
      <c r="D720" s="6">
        <f>64500-37820.625</f>
        <v>26679.375</v>
      </c>
      <c r="E720" s="6">
        <f>80500+70000-88248.125</f>
        <v>62251.875</v>
      </c>
      <c r="F720" s="6"/>
      <c r="G720" s="6"/>
      <c r="H720" s="6"/>
      <c r="I720" s="49"/>
      <c r="J720" s="49"/>
      <c r="K720" s="49"/>
      <c r="L720" s="49"/>
      <c r="M720" s="49"/>
      <c r="N720" s="49"/>
      <c r="O720" s="49"/>
      <c r="P720" s="54"/>
      <c r="Q720" s="49"/>
      <c r="R720" s="49"/>
      <c r="S720" s="49"/>
      <c r="T720" s="51"/>
    </row>
    <row r="721" spans="1:20" ht="12.75" customHeight="1" x14ac:dyDescent="0.2">
      <c r="A721" s="42"/>
      <c r="B721" s="15" t="s">
        <v>2</v>
      </c>
      <c r="C721" s="8">
        <f t="shared" si="332"/>
        <v>0</v>
      </c>
      <c r="D721" s="6"/>
      <c r="E721" s="6"/>
      <c r="F721" s="6"/>
      <c r="G721" s="6"/>
      <c r="H721" s="6"/>
      <c r="I721" s="49"/>
      <c r="J721" s="49"/>
      <c r="K721" s="49"/>
      <c r="L721" s="49"/>
      <c r="M721" s="49"/>
      <c r="N721" s="49"/>
      <c r="O721" s="49"/>
      <c r="P721" s="54"/>
      <c r="Q721" s="49"/>
      <c r="R721" s="49"/>
      <c r="S721" s="49"/>
      <c r="T721" s="51"/>
    </row>
    <row r="722" spans="1:20" ht="12.75" customHeight="1" x14ac:dyDescent="0.2">
      <c r="A722" s="43"/>
      <c r="B722" s="15" t="s">
        <v>3</v>
      </c>
      <c r="C722" s="8">
        <f t="shared" si="332"/>
        <v>0</v>
      </c>
      <c r="D722" s="6"/>
      <c r="E722" s="6"/>
      <c r="F722" s="6"/>
      <c r="G722" s="6"/>
      <c r="H722" s="6"/>
      <c r="I722" s="63"/>
      <c r="J722" s="63"/>
      <c r="K722" s="63"/>
      <c r="L722" s="63"/>
      <c r="M722" s="63"/>
      <c r="N722" s="63"/>
      <c r="O722" s="63"/>
      <c r="P722" s="64"/>
      <c r="Q722" s="63"/>
      <c r="R722" s="63"/>
      <c r="S722" s="63"/>
      <c r="T722" s="51"/>
    </row>
    <row r="723" spans="1:20" ht="12.75" customHeight="1" x14ac:dyDescent="0.2">
      <c r="A723" s="41" t="s">
        <v>574</v>
      </c>
      <c r="B723" s="44" t="s">
        <v>131</v>
      </c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5"/>
    </row>
    <row r="724" spans="1:20" x14ac:dyDescent="0.2">
      <c r="A724" s="42" t="s">
        <v>108</v>
      </c>
      <c r="B724" s="46" t="s">
        <v>193</v>
      </c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</row>
    <row r="725" spans="1:20" ht="50.1" customHeight="1" x14ac:dyDescent="0.2">
      <c r="A725" s="42"/>
      <c r="B725" s="60" t="s">
        <v>295</v>
      </c>
      <c r="C725" s="61"/>
      <c r="D725" s="61"/>
      <c r="E725" s="61"/>
      <c r="F725" s="61"/>
      <c r="G725" s="61"/>
      <c r="H725" s="62"/>
      <c r="I725" s="48" t="s">
        <v>21</v>
      </c>
      <c r="J725" s="48"/>
      <c r="K725" s="48" t="s">
        <v>105</v>
      </c>
      <c r="L725" s="48" t="s">
        <v>195</v>
      </c>
      <c r="M725" s="48" t="s">
        <v>131</v>
      </c>
      <c r="N725" s="48" t="s">
        <v>131</v>
      </c>
      <c r="O725" s="48" t="s">
        <v>131</v>
      </c>
      <c r="P725" s="53">
        <v>20000</v>
      </c>
      <c r="Q725" s="48" t="s">
        <v>30</v>
      </c>
      <c r="R725" s="48" t="s">
        <v>8</v>
      </c>
      <c r="S725" s="48" t="s">
        <v>137</v>
      </c>
      <c r="T725" s="51"/>
    </row>
    <row r="726" spans="1:20" ht="12.75" customHeight="1" x14ac:dyDescent="0.2">
      <c r="A726" s="42"/>
      <c r="B726" s="15" t="s">
        <v>5</v>
      </c>
      <c r="C726" s="8">
        <f>SUM(D726:H726)</f>
        <v>20000</v>
      </c>
      <c r="D726" s="6">
        <f t="shared" ref="D726:E726" si="333">SUM(D727:D730)</f>
        <v>10000</v>
      </c>
      <c r="E726" s="6">
        <f t="shared" si="333"/>
        <v>10000</v>
      </c>
      <c r="F726" s="6">
        <f t="shared" ref="F726:G726" si="334">SUM(F727:F730)</f>
        <v>0</v>
      </c>
      <c r="G726" s="6">
        <f t="shared" si="334"/>
        <v>0</v>
      </c>
      <c r="H726" s="6">
        <f t="shared" ref="H726" si="335">SUM(H727:H730)</f>
        <v>0</v>
      </c>
      <c r="I726" s="49"/>
      <c r="J726" s="49"/>
      <c r="K726" s="49"/>
      <c r="L726" s="49"/>
      <c r="M726" s="49"/>
      <c r="N726" s="49"/>
      <c r="O726" s="49"/>
      <c r="P726" s="54"/>
      <c r="Q726" s="49"/>
      <c r="R726" s="49"/>
      <c r="S726" s="49"/>
      <c r="T726" s="51"/>
    </row>
    <row r="727" spans="1:20" ht="12.75" customHeight="1" x14ac:dyDescent="0.2">
      <c r="A727" s="42"/>
      <c r="B727" s="15" t="s">
        <v>0</v>
      </c>
      <c r="C727" s="8">
        <f t="shared" ref="C727:C730" si="336">SUM(D727:H727)</f>
        <v>0</v>
      </c>
      <c r="D727" s="6"/>
      <c r="E727" s="6"/>
      <c r="F727" s="6"/>
      <c r="G727" s="6"/>
      <c r="H727" s="6"/>
      <c r="I727" s="49"/>
      <c r="J727" s="49"/>
      <c r="K727" s="49"/>
      <c r="L727" s="49"/>
      <c r="M727" s="49"/>
      <c r="N727" s="49"/>
      <c r="O727" s="49"/>
      <c r="P727" s="54"/>
      <c r="Q727" s="49"/>
      <c r="R727" s="49"/>
      <c r="S727" s="49"/>
      <c r="T727" s="51"/>
    </row>
    <row r="728" spans="1:20" ht="12.75" customHeight="1" x14ac:dyDescent="0.2">
      <c r="A728" s="42"/>
      <c r="B728" s="15" t="s">
        <v>1</v>
      </c>
      <c r="C728" s="8">
        <f t="shared" si="336"/>
        <v>20000</v>
      </c>
      <c r="D728" s="6">
        <v>10000</v>
      </c>
      <c r="E728" s="6">
        <v>10000</v>
      </c>
      <c r="F728" s="6"/>
      <c r="G728" s="6"/>
      <c r="H728" s="6"/>
      <c r="I728" s="49"/>
      <c r="J728" s="49"/>
      <c r="K728" s="49"/>
      <c r="L728" s="49"/>
      <c r="M728" s="49"/>
      <c r="N728" s="49"/>
      <c r="O728" s="49"/>
      <c r="P728" s="54"/>
      <c r="Q728" s="49"/>
      <c r="R728" s="49"/>
      <c r="S728" s="49"/>
      <c r="T728" s="51"/>
    </row>
    <row r="729" spans="1:20" ht="12.75" customHeight="1" x14ac:dyDescent="0.2">
      <c r="A729" s="42"/>
      <c r="B729" s="15" t="s">
        <v>2</v>
      </c>
      <c r="C729" s="8">
        <f t="shared" si="336"/>
        <v>0</v>
      </c>
      <c r="D729" s="6"/>
      <c r="E729" s="6"/>
      <c r="F729" s="6"/>
      <c r="G729" s="6"/>
      <c r="H729" s="6"/>
      <c r="I729" s="49"/>
      <c r="J729" s="49"/>
      <c r="K729" s="49"/>
      <c r="L729" s="49"/>
      <c r="M729" s="49"/>
      <c r="N729" s="49"/>
      <c r="O729" s="49"/>
      <c r="P729" s="54"/>
      <c r="Q729" s="49"/>
      <c r="R729" s="49"/>
      <c r="S729" s="49"/>
      <c r="T729" s="51"/>
    </row>
    <row r="730" spans="1:20" ht="12.75" customHeight="1" x14ac:dyDescent="0.2">
      <c r="A730" s="43"/>
      <c r="B730" s="15" t="s">
        <v>3</v>
      </c>
      <c r="C730" s="8">
        <f t="shared" si="336"/>
        <v>0</v>
      </c>
      <c r="D730" s="6"/>
      <c r="E730" s="6"/>
      <c r="F730" s="6"/>
      <c r="G730" s="6"/>
      <c r="H730" s="6"/>
      <c r="I730" s="63"/>
      <c r="J730" s="63"/>
      <c r="K730" s="63"/>
      <c r="L730" s="63"/>
      <c r="M730" s="63"/>
      <c r="N730" s="63"/>
      <c r="O730" s="63"/>
      <c r="P730" s="64"/>
      <c r="Q730" s="63"/>
      <c r="R730" s="63"/>
      <c r="S730" s="63"/>
      <c r="T730" s="51"/>
    </row>
    <row r="731" spans="1:20" x14ac:dyDescent="0.2">
      <c r="A731" s="41" t="s">
        <v>575</v>
      </c>
      <c r="B731" s="44" t="s">
        <v>131</v>
      </c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5"/>
    </row>
    <row r="732" spans="1:20" ht="12.75" customHeight="1" x14ac:dyDescent="0.2">
      <c r="A732" s="42" t="s">
        <v>108</v>
      </c>
      <c r="B732" s="46" t="s">
        <v>190</v>
      </c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1:20" ht="50.1" customHeight="1" x14ac:dyDescent="0.2">
      <c r="A733" s="42"/>
      <c r="B733" s="60" t="s">
        <v>288</v>
      </c>
      <c r="C733" s="61"/>
      <c r="D733" s="61"/>
      <c r="E733" s="61"/>
      <c r="F733" s="61"/>
      <c r="G733" s="61"/>
      <c r="H733" s="62"/>
      <c r="I733" s="48" t="s">
        <v>396</v>
      </c>
      <c r="J733" s="48" t="s">
        <v>13</v>
      </c>
      <c r="K733" s="48" t="s">
        <v>42</v>
      </c>
      <c r="L733" s="48" t="s">
        <v>289</v>
      </c>
      <c r="M733" s="48" t="s">
        <v>132</v>
      </c>
      <c r="N733" s="48" t="s">
        <v>232</v>
      </c>
      <c r="O733" s="48" t="s">
        <v>132</v>
      </c>
      <c r="P733" s="53" t="s">
        <v>290</v>
      </c>
      <c r="Q733" s="48" t="s">
        <v>30</v>
      </c>
      <c r="R733" s="48" t="s">
        <v>8</v>
      </c>
      <c r="S733" s="48" t="s">
        <v>25</v>
      </c>
      <c r="T733" s="51"/>
    </row>
    <row r="734" spans="1:20" ht="12.75" customHeight="1" x14ac:dyDescent="0.2">
      <c r="A734" s="42"/>
      <c r="B734" s="15" t="s">
        <v>5</v>
      </c>
      <c r="C734" s="8">
        <f>SUM(D734:H734)</f>
        <v>122000</v>
      </c>
      <c r="D734" s="6">
        <f t="shared" ref="D734" si="337">SUM(D735:D738)</f>
        <v>122000</v>
      </c>
      <c r="E734" s="6">
        <f t="shared" ref="E734:G734" si="338">SUM(E735:E738)</f>
        <v>0</v>
      </c>
      <c r="F734" s="6">
        <f t="shared" si="338"/>
        <v>0</v>
      </c>
      <c r="G734" s="6">
        <f t="shared" si="338"/>
        <v>0</v>
      </c>
      <c r="H734" s="6">
        <f t="shared" ref="H734" si="339">SUM(H735:H738)</f>
        <v>0</v>
      </c>
      <c r="I734" s="49"/>
      <c r="J734" s="49"/>
      <c r="K734" s="49"/>
      <c r="L734" s="49"/>
      <c r="M734" s="49"/>
      <c r="N734" s="49"/>
      <c r="O734" s="49"/>
      <c r="P734" s="54"/>
      <c r="Q734" s="49"/>
      <c r="R734" s="49"/>
      <c r="S734" s="49"/>
      <c r="T734" s="51"/>
    </row>
    <row r="735" spans="1:20" ht="12.75" customHeight="1" x14ac:dyDescent="0.2">
      <c r="A735" s="42"/>
      <c r="B735" s="15" t="s">
        <v>0</v>
      </c>
      <c r="C735" s="8">
        <f t="shared" ref="C735:C738" si="340">SUM(D735:H735)</f>
        <v>0</v>
      </c>
      <c r="D735" s="6"/>
      <c r="E735" s="6"/>
      <c r="F735" s="6"/>
      <c r="G735" s="6"/>
      <c r="H735" s="6"/>
      <c r="I735" s="49"/>
      <c r="J735" s="49"/>
      <c r="K735" s="49"/>
      <c r="L735" s="49"/>
      <c r="M735" s="49"/>
      <c r="N735" s="49"/>
      <c r="O735" s="49"/>
      <c r="P735" s="54"/>
      <c r="Q735" s="49"/>
      <c r="R735" s="49"/>
      <c r="S735" s="49"/>
      <c r="T735" s="51"/>
    </row>
    <row r="736" spans="1:20" ht="12.75" customHeight="1" x14ac:dyDescent="0.2">
      <c r="A736" s="42"/>
      <c r="B736" s="15" t="s">
        <v>1</v>
      </c>
      <c r="C736" s="8">
        <f t="shared" si="340"/>
        <v>122000</v>
      </c>
      <c r="D736" s="6">
        <v>122000</v>
      </c>
      <c r="E736" s="6"/>
      <c r="F736" s="6"/>
      <c r="G736" s="6"/>
      <c r="H736" s="6"/>
      <c r="I736" s="49"/>
      <c r="J736" s="49"/>
      <c r="K736" s="49"/>
      <c r="L736" s="49"/>
      <c r="M736" s="49"/>
      <c r="N736" s="49"/>
      <c r="O736" s="49"/>
      <c r="P736" s="54"/>
      <c r="Q736" s="49"/>
      <c r="R736" s="49"/>
      <c r="S736" s="49"/>
      <c r="T736" s="51"/>
    </row>
    <row r="737" spans="1:20" ht="12.75" customHeight="1" x14ac:dyDescent="0.2">
      <c r="A737" s="42"/>
      <c r="B737" s="15" t="s">
        <v>2</v>
      </c>
      <c r="C737" s="8">
        <f t="shared" si="340"/>
        <v>0</v>
      </c>
      <c r="D737" s="6"/>
      <c r="E737" s="6"/>
      <c r="F737" s="6"/>
      <c r="G737" s="6"/>
      <c r="H737" s="6"/>
      <c r="I737" s="49"/>
      <c r="J737" s="49"/>
      <c r="K737" s="49"/>
      <c r="L737" s="49"/>
      <c r="M737" s="49"/>
      <c r="N737" s="49"/>
      <c r="O737" s="49"/>
      <c r="P737" s="54"/>
      <c r="Q737" s="49"/>
      <c r="R737" s="49"/>
      <c r="S737" s="49"/>
      <c r="T737" s="51"/>
    </row>
    <row r="738" spans="1:20" ht="12.75" customHeight="1" x14ac:dyDescent="0.2">
      <c r="A738" s="43"/>
      <c r="B738" s="15" t="s">
        <v>3</v>
      </c>
      <c r="C738" s="8">
        <f t="shared" si="340"/>
        <v>0</v>
      </c>
      <c r="D738" s="6"/>
      <c r="E738" s="6"/>
      <c r="F738" s="6"/>
      <c r="G738" s="6"/>
      <c r="H738" s="6"/>
      <c r="I738" s="63"/>
      <c r="J738" s="63"/>
      <c r="K738" s="63"/>
      <c r="L738" s="63"/>
      <c r="M738" s="63"/>
      <c r="N738" s="63"/>
      <c r="O738" s="63"/>
      <c r="P738" s="64"/>
      <c r="Q738" s="63"/>
      <c r="R738" s="63"/>
      <c r="S738" s="63"/>
      <c r="T738" s="51"/>
    </row>
    <row r="739" spans="1:20" ht="12.75" customHeight="1" x14ac:dyDescent="0.2">
      <c r="A739" s="41" t="s">
        <v>576</v>
      </c>
      <c r="B739" s="44" t="s">
        <v>131</v>
      </c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5"/>
    </row>
    <row r="740" spans="1:20" ht="12.75" customHeight="1" x14ac:dyDescent="0.2">
      <c r="A740" s="42" t="s">
        <v>108</v>
      </c>
      <c r="B740" s="46" t="s">
        <v>190</v>
      </c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</row>
    <row r="741" spans="1:20" ht="50.1" customHeight="1" x14ac:dyDescent="0.2">
      <c r="A741" s="42"/>
      <c r="B741" s="60" t="s">
        <v>438</v>
      </c>
      <c r="C741" s="61"/>
      <c r="D741" s="61"/>
      <c r="E741" s="61"/>
      <c r="F741" s="61"/>
      <c r="G741" s="61"/>
      <c r="H741" s="62"/>
      <c r="I741" s="48" t="s">
        <v>21</v>
      </c>
      <c r="J741" s="48" t="s">
        <v>22</v>
      </c>
      <c r="K741" s="48" t="s">
        <v>42</v>
      </c>
      <c r="L741" s="48" t="s">
        <v>475</v>
      </c>
      <c r="M741" s="48" t="s">
        <v>132</v>
      </c>
      <c r="N741" s="48" t="s">
        <v>232</v>
      </c>
      <c r="O741" s="48" t="s">
        <v>132</v>
      </c>
      <c r="P741" s="53" t="s">
        <v>476</v>
      </c>
      <c r="Q741" s="48" t="s">
        <v>30</v>
      </c>
      <c r="R741" s="48" t="s">
        <v>8</v>
      </c>
      <c r="S741" s="48" t="s">
        <v>25</v>
      </c>
      <c r="T741" s="51"/>
    </row>
    <row r="742" spans="1:20" ht="12.75" customHeight="1" x14ac:dyDescent="0.2">
      <c r="A742" s="42"/>
      <c r="B742" s="15" t="s">
        <v>5</v>
      </c>
      <c r="C742" s="8">
        <f>SUM(D742:H742)</f>
        <v>1649.38096</v>
      </c>
      <c r="D742" s="6">
        <f t="shared" ref="D742" si="341">SUM(D743:D746)</f>
        <v>1649.38096</v>
      </c>
      <c r="E742" s="6">
        <f t="shared" ref="E742:H742" si="342">SUM(E743:E746)</f>
        <v>0</v>
      </c>
      <c r="F742" s="6">
        <f t="shared" si="342"/>
        <v>0</v>
      </c>
      <c r="G742" s="6">
        <f t="shared" si="342"/>
        <v>0</v>
      </c>
      <c r="H742" s="6">
        <f t="shared" si="342"/>
        <v>0</v>
      </c>
      <c r="I742" s="49"/>
      <c r="J742" s="49"/>
      <c r="K742" s="49"/>
      <c r="L742" s="49"/>
      <c r="M742" s="49"/>
      <c r="N742" s="49"/>
      <c r="O742" s="49"/>
      <c r="P742" s="54"/>
      <c r="Q742" s="49"/>
      <c r="R742" s="49"/>
      <c r="S742" s="49"/>
      <c r="T742" s="51"/>
    </row>
    <row r="743" spans="1:20" ht="12.75" customHeight="1" x14ac:dyDescent="0.2">
      <c r="A743" s="42"/>
      <c r="B743" s="15" t="s">
        <v>0</v>
      </c>
      <c r="C743" s="8">
        <f t="shared" ref="C743:C746" si="343">SUM(D743:H743)</f>
        <v>0</v>
      </c>
      <c r="D743" s="6"/>
      <c r="E743" s="6"/>
      <c r="F743" s="6"/>
      <c r="G743" s="6"/>
      <c r="H743" s="6"/>
      <c r="I743" s="49"/>
      <c r="J743" s="49"/>
      <c r="K743" s="49"/>
      <c r="L743" s="49"/>
      <c r="M743" s="49"/>
      <c r="N743" s="49"/>
      <c r="O743" s="49"/>
      <c r="P743" s="54"/>
      <c r="Q743" s="49"/>
      <c r="R743" s="49"/>
      <c r="S743" s="49"/>
      <c r="T743" s="51"/>
    </row>
    <row r="744" spans="1:20" ht="12.75" customHeight="1" x14ac:dyDescent="0.2">
      <c r="A744" s="42"/>
      <c r="B744" s="15" t="s">
        <v>1</v>
      </c>
      <c r="C744" s="8">
        <f t="shared" si="343"/>
        <v>1649.38096</v>
      </c>
      <c r="D744" s="6">
        <f>0+1649.38096</f>
        <v>1649.38096</v>
      </c>
      <c r="E744" s="6"/>
      <c r="F744" s="6"/>
      <c r="G744" s="6"/>
      <c r="H744" s="6"/>
      <c r="I744" s="49"/>
      <c r="J744" s="49"/>
      <c r="K744" s="49"/>
      <c r="L744" s="49"/>
      <c r="M744" s="49"/>
      <c r="N744" s="49"/>
      <c r="O744" s="49"/>
      <c r="P744" s="54"/>
      <c r="Q744" s="49"/>
      <c r="R744" s="49"/>
      <c r="S744" s="49"/>
      <c r="T744" s="51"/>
    </row>
    <row r="745" spans="1:20" ht="12.75" customHeight="1" x14ac:dyDescent="0.2">
      <c r="A745" s="42"/>
      <c r="B745" s="15" t="s">
        <v>2</v>
      </c>
      <c r="C745" s="8">
        <f t="shared" si="343"/>
        <v>0</v>
      </c>
      <c r="D745" s="6"/>
      <c r="E745" s="6"/>
      <c r="F745" s="6"/>
      <c r="G745" s="6"/>
      <c r="H745" s="6"/>
      <c r="I745" s="49"/>
      <c r="J745" s="49"/>
      <c r="K745" s="49"/>
      <c r="L745" s="49"/>
      <c r="M745" s="49"/>
      <c r="N745" s="49"/>
      <c r="O745" s="49"/>
      <c r="P745" s="54"/>
      <c r="Q745" s="49"/>
      <c r="R745" s="49"/>
      <c r="S745" s="49"/>
      <c r="T745" s="51"/>
    </row>
    <row r="746" spans="1:20" ht="12.75" customHeight="1" x14ac:dyDescent="0.2">
      <c r="A746" s="43"/>
      <c r="B746" s="15" t="s">
        <v>3</v>
      </c>
      <c r="C746" s="8">
        <f t="shared" si="343"/>
        <v>0</v>
      </c>
      <c r="D746" s="6"/>
      <c r="E746" s="6"/>
      <c r="F746" s="6"/>
      <c r="G746" s="6"/>
      <c r="H746" s="6"/>
      <c r="I746" s="63"/>
      <c r="J746" s="63"/>
      <c r="K746" s="63"/>
      <c r="L746" s="63"/>
      <c r="M746" s="63"/>
      <c r="N746" s="63"/>
      <c r="O746" s="63"/>
      <c r="P746" s="64"/>
      <c r="Q746" s="63"/>
      <c r="R746" s="63"/>
      <c r="S746" s="63"/>
      <c r="T746" s="51"/>
    </row>
    <row r="747" spans="1:20" ht="12.75" customHeight="1" x14ac:dyDescent="0.2">
      <c r="A747" s="41" t="s">
        <v>577</v>
      </c>
      <c r="B747" s="44" t="s">
        <v>131</v>
      </c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5"/>
    </row>
    <row r="748" spans="1:20" ht="12.75" customHeight="1" x14ac:dyDescent="0.2">
      <c r="A748" s="42" t="s">
        <v>108</v>
      </c>
      <c r="B748" s="46" t="s">
        <v>190</v>
      </c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</row>
    <row r="749" spans="1:20" ht="50.1" customHeight="1" x14ac:dyDescent="0.2">
      <c r="A749" s="42"/>
      <c r="B749" s="60" t="s">
        <v>439</v>
      </c>
      <c r="C749" s="61"/>
      <c r="D749" s="61"/>
      <c r="E749" s="61"/>
      <c r="F749" s="61"/>
      <c r="G749" s="61"/>
      <c r="H749" s="62"/>
      <c r="I749" s="48" t="s">
        <v>392</v>
      </c>
      <c r="J749" s="48" t="s">
        <v>21</v>
      </c>
      <c r="K749" s="48" t="s">
        <v>11</v>
      </c>
      <c r="L749" s="48" t="s">
        <v>477</v>
      </c>
      <c r="M749" s="48" t="s">
        <v>478</v>
      </c>
      <c r="N749" s="48" t="s">
        <v>478</v>
      </c>
      <c r="O749" s="48" t="s">
        <v>478</v>
      </c>
      <c r="P749" s="53" t="s">
        <v>479</v>
      </c>
      <c r="Q749" s="48" t="s">
        <v>7</v>
      </c>
      <c r="R749" s="48" t="s">
        <v>35</v>
      </c>
      <c r="S749" s="48" t="s">
        <v>25</v>
      </c>
      <c r="T749" s="51"/>
    </row>
    <row r="750" spans="1:20" ht="12.75" customHeight="1" x14ac:dyDescent="0.2">
      <c r="A750" s="42"/>
      <c r="B750" s="15" t="s">
        <v>5</v>
      </c>
      <c r="C750" s="8">
        <f>SUM(D750:H750)</f>
        <v>23949.200000000001</v>
      </c>
      <c r="D750" s="6">
        <f t="shared" ref="D750" si="344">SUM(D751:D754)</f>
        <v>6600</v>
      </c>
      <c r="E750" s="6">
        <f t="shared" ref="E750:H750" si="345">SUM(E751:E754)</f>
        <v>17349.2</v>
      </c>
      <c r="F750" s="6">
        <f t="shared" si="345"/>
        <v>0</v>
      </c>
      <c r="G750" s="6">
        <f t="shared" si="345"/>
        <v>0</v>
      </c>
      <c r="H750" s="6">
        <f t="shared" si="345"/>
        <v>0</v>
      </c>
      <c r="I750" s="49"/>
      <c r="J750" s="49"/>
      <c r="K750" s="49"/>
      <c r="L750" s="49"/>
      <c r="M750" s="49"/>
      <c r="N750" s="49"/>
      <c r="O750" s="49"/>
      <c r="P750" s="54"/>
      <c r="Q750" s="49"/>
      <c r="R750" s="49"/>
      <c r="S750" s="49"/>
      <c r="T750" s="51"/>
    </row>
    <row r="751" spans="1:20" ht="12.75" customHeight="1" x14ac:dyDescent="0.2">
      <c r="A751" s="42"/>
      <c r="B751" s="15" t="s">
        <v>0</v>
      </c>
      <c r="C751" s="8">
        <f t="shared" ref="C751:C754" si="346">SUM(D751:H751)</f>
        <v>0</v>
      </c>
      <c r="D751" s="6"/>
      <c r="E751" s="6"/>
      <c r="F751" s="6"/>
      <c r="G751" s="6"/>
      <c r="H751" s="6"/>
      <c r="I751" s="49"/>
      <c r="J751" s="49"/>
      <c r="K751" s="49"/>
      <c r="L751" s="49"/>
      <c r="M751" s="49"/>
      <c r="N751" s="49"/>
      <c r="O751" s="49"/>
      <c r="P751" s="54"/>
      <c r="Q751" s="49"/>
      <c r="R751" s="49"/>
      <c r="S751" s="49"/>
      <c r="T751" s="51"/>
    </row>
    <row r="752" spans="1:20" ht="12.75" customHeight="1" x14ac:dyDescent="0.2">
      <c r="A752" s="42"/>
      <c r="B752" s="15" t="s">
        <v>1</v>
      </c>
      <c r="C752" s="8">
        <f t="shared" si="346"/>
        <v>21772</v>
      </c>
      <c r="D752" s="6">
        <f>0+6000</f>
        <v>6000</v>
      </c>
      <c r="E752" s="6">
        <f>0+15772</f>
        <v>15772</v>
      </c>
      <c r="F752" s="6"/>
      <c r="G752" s="6"/>
      <c r="H752" s="6"/>
      <c r="I752" s="49"/>
      <c r="J752" s="49"/>
      <c r="K752" s="49"/>
      <c r="L752" s="49"/>
      <c r="M752" s="49"/>
      <c r="N752" s="49"/>
      <c r="O752" s="49"/>
      <c r="P752" s="54"/>
      <c r="Q752" s="49"/>
      <c r="R752" s="49"/>
      <c r="S752" s="49"/>
      <c r="T752" s="51"/>
    </row>
    <row r="753" spans="1:20" ht="12.75" customHeight="1" x14ac:dyDescent="0.2">
      <c r="A753" s="42"/>
      <c r="B753" s="15" t="s">
        <v>2</v>
      </c>
      <c r="C753" s="8">
        <f t="shared" si="346"/>
        <v>2177.1999999999998</v>
      </c>
      <c r="D753" s="6">
        <v>600</v>
      </c>
      <c r="E753" s="6">
        <v>1577.2</v>
      </c>
      <c r="F753" s="6"/>
      <c r="G753" s="6"/>
      <c r="H753" s="6"/>
      <c r="I753" s="49"/>
      <c r="J753" s="49"/>
      <c r="K753" s="49"/>
      <c r="L753" s="49"/>
      <c r="M753" s="49"/>
      <c r="N753" s="49"/>
      <c r="O753" s="49"/>
      <c r="P753" s="54"/>
      <c r="Q753" s="49"/>
      <c r="R753" s="49"/>
      <c r="S753" s="49"/>
      <c r="T753" s="51"/>
    </row>
    <row r="754" spans="1:20" ht="12.75" customHeight="1" x14ac:dyDescent="0.2">
      <c r="A754" s="43"/>
      <c r="B754" s="15" t="s">
        <v>3</v>
      </c>
      <c r="C754" s="8">
        <f t="shared" si="346"/>
        <v>0</v>
      </c>
      <c r="D754" s="6"/>
      <c r="E754" s="6"/>
      <c r="F754" s="6"/>
      <c r="G754" s="6"/>
      <c r="H754" s="6"/>
      <c r="I754" s="63"/>
      <c r="J754" s="63"/>
      <c r="K754" s="63"/>
      <c r="L754" s="63"/>
      <c r="M754" s="63"/>
      <c r="N754" s="63"/>
      <c r="O754" s="63"/>
      <c r="P754" s="64"/>
      <c r="Q754" s="63"/>
      <c r="R754" s="63"/>
      <c r="S754" s="63"/>
      <c r="T754" s="51"/>
    </row>
    <row r="755" spans="1:20" x14ac:dyDescent="0.2">
      <c r="A755" s="83" t="s">
        <v>129</v>
      </c>
      <c r="B755" s="46" t="s">
        <v>196</v>
      </c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</row>
    <row r="756" spans="1:20" x14ac:dyDescent="0.2">
      <c r="A756" s="84"/>
      <c r="B756" s="33" t="s">
        <v>5</v>
      </c>
      <c r="C756" s="9">
        <f>SUM(D756:H756)</f>
        <v>141610.26681</v>
      </c>
      <c r="D756" s="9">
        <f>SUM(D757:D760)</f>
        <v>141610.26681</v>
      </c>
      <c r="E756" s="9">
        <f t="shared" ref="E756:F756" si="347">SUM(E757:E760)</f>
        <v>0</v>
      </c>
      <c r="F756" s="9">
        <f t="shared" si="347"/>
        <v>0</v>
      </c>
      <c r="G756" s="9">
        <f t="shared" ref="G756:H756" si="348">SUM(G757:G760)</f>
        <v>0</v>
      </c>
      <c r="H756" s="9">
        <f t="shared" si="348"/>
        <v>0</v>
      </c>
      <c r="I756" s="65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7"/>
    </row>
    <row r="757" spans="1:20" ht="12.75" customHeight="1" x14ac:dyDescent="0.2">
      <c r="A757" s="84"/>
      <c r="B757" s="33" t="s">
        <v>0</v>
      </c>
      <c r="C757" s="9">
        <f t="shared" ref="C757:C760" si="349">SUM(D757:H757)</f>
        <v>0</v>
      </c>
      <c r="D757" s="9">
        <f>D765+D773+D781</f>
        <v>0</v>
      </c>
      <c r="E757" s="9">
        <f t="shared" ref="E757:H757" si="350">E765+E773+E781</f>
        <v>0</v>
      </c>
      <c r="F757" s="9">
        <f t="shared" si="350"/>
        <v>0</v>
      </c>
      <c r="G757" s="9">
        <f t="shared" si="350"/>
        <v>0</v>
      </c>
      <c r="H757" s="9">
        <f t="shared" si="350"/>
        <v>0</v>
      </c>
      <c r="I757" s="68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70"/>
    </row>
    <row r="758" spans="1:20" ht="12.75" customHeight="1" x14ac:dyDescent="0.2">
      <c r="A758" s="84"/>
      <c r="B758" s="33" t="s">
        <v>1</v>
      </c>
      <c r="C758" s="9">
        <f t="shared" si="349"/>
        <v>137885.58042000001</v>
      </c>
      <c r="D758" s="9">
        <f>D766+D774+D782</f>
        <v>137885.58042000001</v>
      </c>
      <c r="E758" s="9">
        <f t="shared" ref="E758:H758" si="351">E766+E774+E782</f>
        <v>0</v>
      </c>
      <c r="F758" s="9">
        <f t="shared" si="351"/>
        <v>0</v>
      </c>
      <c r="G758" s="9">
        <f t="shared" si="351"/>
        <v>0</v>
      </c>
      <c r="H758" s="9">
        <f t="shared" si="351"/>
        <v>0</v>
      </c>
      <c r="I758" s="68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70"/>
    </row>
    <row r="759" spans="1:20" ht="12.75" customHeight="1" x14ac:dyDescent="0.2">
      <c r="A759" s="84"/>
      <c r="B759" s="33" t="s">
        <v>2</v>
      </c>
      <c r="C759" s="9">
        <f t="shared" si="349"/>
        <v>3724.6863899999994</v>
      </c>
      <c r="D759" s="9">
        <f>D767+D775+D783</f>
        <v>3724.6863899999994</v>
      </c>
      <c r="E759" s="9">
        <f t="shared" ref="E759:H759" si="352">E767+E775+E783</f>
        <v>0</v>
      </c>
      <c r="F759" s="9">
        <f t="shared" si="352"/>
        <v>0</v>
      </c>
      <c r="G759" s="9">
        <f t="shared" si="352"/>
        <v>0</v>
      </c>
      <c r="H759" s="9">
        <f t="shared" si="352"/>
        <v>0</v>
      </c>
      <c r="I759" s="68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70"/>
    </row>
    <row r="760" spans="1:20" ht="12.75" customHeight="1" x14ac:dyDescent="0.2">
      <c r="A760" s="85"/>
      <c r="B760" s="33" t="s">
        <v>3</v>
      </c>
      <c r="C760" s="9">
        <f t="shared" si="349"/>
        <v>0</v>
      </c>
      <c r="D760" s="9">
        <f>D768+D776+D784</f>
        <v>0</v>
      </c>
      <c r="E760" s="9">
        <f t="shared" ref="E760:H760" si="353">E768+E776+E784</f>
        <v>0</v>
      </c>
      <c r="F760" s="9">
        <f t="shared" si="353"/>
        <v>0</v>
      </c>
      <c r="G760" s="9">
        <f t="shared" si="353"/>
        <v>0</v>
      </c>
      <c r="H760" s="9">
        <f t="shared" si="353"/>
        <v>0</v>
      </c>
      <c r="I760" s="71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3"/>
    </row>
    <row r="761" spans="1:20" x14ac:dyDescent="0.2">
      <c r="A761" s="41" t="s">
        <v>578</v>
      </c>
      <c r="B761" s="44" t="s">
        <v>45</v>
      </c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5"/>
    </row>
    <row r="762" spans="1:20" x14ac:dyDescent="0.2">
      <c r="A762" s="42" t="s">
        <v>108</v>
      </c>
      <c r="B762" s="46" t="s">
        <v>197</v>
      </c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1:20" ht="50.1" customHeight="1" x14ac:dyDescent="0.2">
      <c r="A763" s="42"/>
      <c r="B763" s="60" t="s">
        <v>341</v>
      </c>
      <c r="C763" s="61"/>
      <c r="D763" s="61"/>
      <c r="E763" s="61"/>
      <c r="F763" s="61"/>
      <c r="G763" s="61"/>
      <c r="H763" s="62"/>
      <c r="I763" s="48" t="s">
        <v>22</v>
      </c>
      <c r="J763" s="48"/>
      <c r="K763" s="48" t="s">
        <v>50</v>
      </c>
      <c r="L763" s="48"/>
      <c r="M763" s="48" t="s">
        <v>106</v>
      </c>
      <c r="N763" s="48" t="s">
        <v>253</v>
      </c>
      <c r="O763" s="48" t="s">
        <v>120</v>
      </c>
      <c r="P763" s="53"/>
      <c r="Q763" s="48" t="s">
        <v>7</v>
      </c>
      <c r="R763" s="48" t="s">
        <v>106</v>
      </c>
      <c r="S763" s="48" t="s">
        <v>32</v>
      </c>
      <c r="T763" s="51"/>
    </row>
    <row r="764" spans="1:20" ht="12.75" customHeight="1" x14ac:dyDescent="0.2">
      <c r="A764" s="42"/>
      <c r="B764" s="15" t="s">
        <v>5</v>
      </c>
      <c r="C764" s="8">
        <f>SUM(D764:H764)</f>
        <v>50682.499780000006</v>
      </c>
      <c r="D764" s="6">
        <f t="shared" ref="D764" si="354">SUM(D765:D768)</f>
        <v>50682.499780000006</v>
      </c>
      <c r="E764" s="6">
        <f t="shared" ref="E764:G764" si="355">SUM(E765:E768)</f>
        <v>0</v>
      </c>
      <c r="F764" s="6">
        <f t="shared" si="355"/>
        <v>0</v>
      </c>
      <c r="G764" s="6">
        <f t="shared" si="355"/>
        <v>0</v>
      </c>
      <c r="H764" s="6">
        <f t="shared" ref="H764" si="356">SUM(H765:H768)</f>
        <v>0</v>
      </c>
      <c r="I764" s="49"/>
      <c r="J764" s="49"/>
      <c r="K764" s="49"/>
      <c r="L764" s="49"/>
      <c r="M764" s="49"/>
      <c r="N764" s="49"/>
      <c r="O764" s="49"/>
      <c r="P764" s="54"/>
      <c r="Q764" s="49"/>
      <c r="R764" s="49"/>
      <c r="S764" s="49"/>
      <c r="T764" s="51"/>
    </row>
    <row r="765" spans="1:20" ht="12.75" customHeight="1" x14ac:dyDescent="0.2">
      <c r="A765" s="42"/>
      <c r="B765" s="15" t="s">
        <v>0</v>
      </c>
      <c r="C765" s="8">
        <f t="shared" ref="C765:C768" si="357">SUM(D765:H765)</f>
        <v>0</v>
      </c>
      <c r="D765" s="6"/>
      <c r="E765" s="6"/>
      <c r="F765" s="6"/>
      <c r="G765" s="6"/>
      <c r="H765" s="6"/>
      <c r="I765" s="49"/>
      <c r="J765" s="49"/>
      <c r="K765" s="49"/>
      <c r="L765" s="49"/>
      <c r="M765" s="49"/>
      <c r="N765" s="49"/>
      <c r="O765" s="49"/>
      <c r="P765" s="54"/>
      <c r="Q765" s="49"/>
      <c r="R765" s="49"/>
      <c r="S765" s="49"/>
      <c r="T765" s="51"/>
    </row>
    <row r="766" spans="1:20" ht="12.75" customHeight="1" x14ac:dyDescent="0.2">
      <c r="A766" s="42"/>
      <c r="B766" s="15" t="s">
        <v>1</v>
      </c>
      <c r="C766" s="8">
        <f t="shared" si="357"/>
        <v>47623.196470000003</v>
      </c>
      <c r="D766" s="6">
        <v>47623.196470000003</v>
      </c>
      <c r="E766" s="6"/>
      <c r="F766" s="6"/>
      <c r="G766" s="6"/>
      <c r="H766" s="6"/>
      <c r="I766" s="49"/>
      <c r="J766" s="49"/>
      <c r="K766" s="49"/>
      <c r="L766" s="49"/>
      <c r="M766" s="49"/>
      <c r="N766" s="49"/>
      <c r="O766" s="49"/>
      <c r="P766" s="54"/>
      <c r="Q766" s="49"/>
      <c r="R766" s="49"/>
      <c r="S766" s="49"/>
      <c r="T766" s="51"/>
    </row>
    <row r="767" spans="1:20" ht="12.75" customHeight="1" x14ac:dyDescent="0.2">
      <c r="A767" s="42"/>
      <c r="B767" s="15" t="s">
        <v>2</v>
      </c>
      <c r="C767" s="8">
        <f t="shared" si="357"/>
        <v>3059.3033099999998</v>
      </c>
      <c r="D767" s="6">
        <v>3059.3033099999998</v>
      </c>
      <c r="E767" s="6"/>
      <c r="F767" s="6"/>
      <c r="G767" s="6"/>
      <c r="H767" s="6"/>
      <c r="I767" s="49"/>
      <c r="J767" s="49"/>
      <c r="K767" s="49"/>
      <c r="L767" s="49"/>
      <c r="M767" s="49"/>
      <c r="N767" s="49"/>
      <c r="O767" s="49"/>
      <c r="P767" s="54"/>
      <c r="Q767" s="49"/>
      <c r="R767" s="49"/>
      <c r="S767" s="49"/>
      <c r="T767" s="51"/>
    </row>
    <row r="768" spans="1:20" ht="12.75" customHeight="1" x14ac:dyDescent="0.2">
      <c r="A768" s="43"/>
      <c r="B768" s="15" t="s">
        <v>3</v>
      </c>
      <c r="C768" s="8">
        <f t="shared" si="357"/>
        <v>0</v>
      </c>
      <c r="D768" s="6"/>
      <c r="E768" s="6"/>
      <c r="F768" s="6"/>
      <c r="G768" s="6"/>
      <c r="H768" s="6"/>
      <c r="I768" s="63"/>
      <c r="J768" s="63"/>
      <c r="K768" s="63"/>
      <c r="L768" s="63"/>
      <c r="M768" s="63"/>
      <c r="N768" s="63"/>
      <c r="O768" s="63"/>
      <c r="P768" s="64"/>
      <c r="Q768" s="63"/>
      <c r="R768" s="63"/>
      <c r="S768" s="63"/>
      <c r="T768" s="51"/>
    </row>
    <row r="769" spans="1:20" x14ac:dyDescent="0.2">
      <c r="A769" s="41" t="s">
        <v>579</v>
      </c>
      <c r="B769" s="44" t="s">
        <v>45</v>
      </c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5"/>
    </row>
    <row r="770" spans="1:20" x14ac:dyDescent="0.2">
      <c r="A770" s="42" t="s">
        <v>108</v>
      </c>
      <c r="B770" s="46" t="s">
        <v>197</v>
      </c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spans="1:20" ht="50.1" customHeight="1" x14ac:dyDescent="0.2">
      <c r="A771" s="42"/>
      <c r="B771" s="60" t="s">
        <v>198</v>
      </c>
      <c r="C771" s="61"/>
      <c r="D771" s="61"/>
      <c r="E771" s="61"/>
      <c r="F771" s="61"/>
      <c r="G771" s="61"/>
      <c r="H771" s="62"/>
      <c r="I771" s="48" t="s">
        <v>22</v>
      </c>
      <c r="J771" s="48"/>
      <c r="K771" s="48" t="s">
        <v>50</v>
      </c>
      <c r="L771" s="48"/>
      <c r="M771" s="48" t="s">
        <v>106</v>
      </c>
      <c r="N771" s="48" t="s">
        <v>253</v>
      </c>
      <c r="O771" s="48" t="s">
        <v>120</v>
      </c>
      <c r="P771" s="53"/>
      <c r="Q771" s="48" t="s">
        <v>7</v>
      </c>
      <c r="R771" s="48" t="s">
        <v>106</v>
      </c>
      <c r="S771" s="48" t="s">
        <v>32</v>
      </c>
      <c r="T771" s="51"/>
    </row>
    <row r="772" spans="1:20" ht="12.75" customHeight="1" x14ac:dyDescent="0.2">
      <c r="A772" s="42"/>
      <c r="B772" s="15" t="s">
        <v>5</v>
      </c>
      <c r="C772" s="8">
        <f>SUM(D772:H772)</f>
        <v>83763.540030000004</v>
      </c>
      <c r="D772" s="6">
        <f t="shared" ref="D772" si="358">SUM(D773:D776)</f>
        <v>83763.540030000004</v>
      </c>
      <c r="E772" s="6">
        <f t="shared" ref="E772:G772" si="359">SUM(E773:E776)</f>
        <v>0</v>
      </c>
      <c r="F772" s="6">
        <f t="shared" si="359"/>
        <v>0</v>
      </c>
      <c r="G772" s="6">
        <f t="shared" si="359"/>
        <v>0</v>
      </c>
      <c r="H772" s="6">
        <f t="shared" ref="H772" si="360">SUM(H773:H776)</f>
        <v>0</v>
      </c>
      <c r="I772" s="49"/>
      <c r="J772" s="49"/>
      <c r="K772" s="49"/>
      <c r="L772" s="49"/>
      <c r="M772" s="49"/>
      <c r="N772" s="49"/>
      <c r="O772" s="49"/>
      <c r="P772" s="54"/>
      <c r="Q772" s="49"/>
      <c r="R772" s="49"/>
      <c r="S772" s="49"/>
      <c r="T772" s="51"/>
    </row>
    <row r="773" spans="1:20" ht="12.75" customHeight="1" x14ac:dyDescent="0.2">
      <c r="A773" s="42"/>
      <c r="B773" s="15" t="s">
        <v>0</v>
      </c>
      <c r="C773" s="8">
        <f t="shared" ref="C773:C776" si="361">SUM(D773:H773)</f>
        <v>0</v>
      </c>
      <c r="D773" s="6"/>
      <c r="E773" s="6"/>
      <c r="F773" s="6"/>
      <c r="G773" s="6"/>
      <c r="H773" s="6"/>
      <c r="I773" s="49"/>
      <c r="J773" s="49"/>
      <c r="K773" s="49"/>
      <c r="L773" s="49"/>
      <c r="M773" s="49"/>
      <c r="N773" s="49"/>
      <c r="O773" s="49"/>
      <c r="P773" s="54"/>
      <c r="Q773" s="49"/>
      <c r="R773" s="49"/>
      <c r="S773" s="49"/>
      <c r="T773" s="51"/>
    </row>
    <row r="774" spans="1:20" ht="12.75" customHeight="1" x14ac:dyDescent="0.2">
      <c r="A774" s="42"/>
      <c r="B774" s="15" t="s">
        <v>1</v>
      </c>
      <c r="C774" s="8">
        <f t="shared" si="361"/>
        <v>83169.799220000001</v>
      </c>
      <c r="D774" s="6">
        <v>83169.799220000001</v>
      </c>
      <c r="E774" s="6"/>
      <c r="F774" s="6"/>
      <c r="G774" s="6"/>
      <c r="H774" s="6"/>
      <c r="I774" s="49"/>
      <c r="J774" s="49"/>
      <c r="K774" s="49"/>
      <c r="L774" s="49"/>
      <c r="M774" s="49"/>
      <c r="N774" s="49"/>
      <c r="O774" s="49"/>
      <c r="P774" s="54"/>
      <c r="Q774" s="49"/>
      <c r="R774" s="49"/>
      <c r="S774" s="49"/>
      <c r="T774" s="51"/>
    </row>
    <row r="775" spans="1:20" ht="12.75" customHeight="1" x14ac:dyDescent="0.2">
      <c r="A775" s="42"/>
      <c r="B775" s="15" t="s">
        <v>2</v>
      </c>
      <c r="C775" s="8">
        <f t="shared" si="361"/>
        <v>593.74081000000001</v>
      </c>
      <c r="D775" s="6">
        <v>593.74081000000001</v>
      </c>
      <c r="E775" s="6"/>
      <c r="F775" s="6"/>
      <c r="G775" s="6"/>
      <c r="H775" s="6"/>
      <c r="I775" s="49"/>
      <c r="J775" s="49"/>
      <c r="K775" s="49"/>
      <c r="L775" s="49"/>
      <c r="M775" s="49"/>
      <c r="N775" s="49"/>
      <c r="O775" s="49"/>
      <c r="P775" s="54"/>
      <c r="Q775" s="49"/>
      <c r="R775" s="49"/>
      <c r="S775" s="49"/>
      <c r="T775" s="51"/>
    </row>
    <row r="776" spans="1:20" ht="12.75" customHeight="1" x14ac:dyDescent="0.2">
      <c r="A776" s="43"/>
      <c r="B776" s="15" t="s">
        <v>3</v>
      </c>
      <c r="C776" s="8">
        <f t="shared" si="361"/>
        <v>0</v>
      </c>
      <c r="D776" s="6"/>
      <c r="E776" s="6"/>
      <c r="F776" s="6"/>
      <c r="G776" s="6"/>
      <c r="H776" s="6"/>
      <c r="I776" s="63"/>
      <c r="J776" s="63"/>
      <c r="K776" s="63"/>
      <c r="L776" s="63"/>
      <c r="M776" s="63"/>
      <c r="N776" s="63"/>
      <c r="O776" s="63"/>
      <c r="P776" s="64"/>
      <c r="Q776" s="63"/>
      <c r="R776" s="63"/>
      <c r="S776" s="63"/>
      <c r="T776" s="51"/>
    </row>
    <row r="777" spans="1:20" x14ac:dyDescent="0.2">
      <c r="A777" s="41" t="s">
        <v>580</v>
      </c>
      <c r="B777" s="44" t="s">
        <v>45</v>
      </c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5"/>
    </row>
    <row r="778" spans="1:20" x14ac:dyDescent="0.2">
      <c r="A778" s="42" t="s">
        <v>108</v>
      </c>
      <c r="B778" s="46" t="s">
        <v>197</v>
      </c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</row>
    <row r="779" spans="1:20" ht="50.1" customHeight="1" x14ac:dyDescent="0.2">
      <c r="A779" s="42"/>
      <c r="B779" s="60" t="s">
        <v>398</v>
      </c>
      <c r="C779" s="61"/>
      <c r="D779" s="61"/>
      <c r="E779" s="61"/>
      <c r="F779" s="61"/>
      <c r="G779" s="61"/>
      <c r="H779" s="62"/>
      <c r="I779" s="48" t="s">
        <v>22</v>
      </c>
      <c r="J779" s="48"/>
      <c r="K779" s="48" t="s">
        <v>50</v>
      </c>
      <c r="L779" s="48"/>
      <c r="M779" s="48" t="s">
        <v>106</v>
      </c>
      <c r="N779" s="48" t="s">
        <v>253</v>
      </c>
      <c r="O779" s="48" t="s">
        <v>120</v>
      </c>
      <c r="P779" s="53"/>
      <c r="Q779" s="48" t="s">
        <v>7</v>
      </c>
      <c r="R779" s="48" t="s">
        <v>106</v>
      </c>
      <c r="S779" s="48" t="s">
        <v>32</v>
      </c>
      <c r="T779" s="51"/>
    </row>
    <row r="780" spans="1:20" ht="12.75" customHeight="1" x14ac:dyDescent="0.2">
      <c r="A780" s="42"/>
      <c r="B780" s="15" t="s">
        <v>5</v>
      </c>
      <c r="C780" s="8">
        <f>SUM(D780:H780)</f>
        <v>7164.2269999999999</v>
      </c>
      <c r="D780" s="6">
        <f t="shared" ref="D780:H780" si="362">SUM(D781:D784)</f>
        <v>7164.2269999999999</v>
      </c>
      <c r="E780" s="6">
        <f t="shared" si="362"/>
        <v>0</v>
      </c>
      <c r="F780" s="6">
        <f t="shared" si="362"/>
        <v>0</v>
      </c>
      <c r="G780" s="6">
        <f t="shared" si="362"/>
        <v>0</v>
      </c>
      <c r="H780" s="6">
        <f t="shared" si="362"/>
        <v>0</v>
      </c>
      <c r="I780" s="49"/>
      <c r="J780" s="49"/>
      <c r="K780" s="49"/>
      <c r="L780" s="49"/>
      <c r="M780" s="49"/>
      <c r="N780" s="49"/>
      <c r="O780" s="49"/>
      <c r="P780" s="54"/>
      <c r="Q780" s="49"/>
      <c r="R780" s="49"/>
      <c r="S780" s="49"/>
      <c r="T780" s="51"/>
    </row>
    <row r="781" spans="1:20" ht="12.75" customHeight="1" x14ac:dyDescent="0.2">
      <c r="A781" s="42"/>
      <c r="B781" s="15" t="s">
        <v>0</v>
      </c>
      <c r="C781" s="8">
        <f t="shared" ref="C781:C784" si="363">SUM(D781:H781)</f>
        <v>0</v>
      </c>
      <c r="D781" s="6"/>
      <c r="E781" s="6"/>
      <c r="F781" s="6"/>
      <c r="G781" s="6"/>
      <c r="H781" s="6"/>
      <c r="I781" s="49"/>
      <c r="J781" s="49"/>
      <c r="K781" s="49"/>
      <c r="L781" s="49"/>
      <c r="M781" s="49"/>
      <c r="N781" s="49"/>
      <c r="O781" s="49"/>
      <c r="P781" s="54"/>
      <c r="Q781" s="49"/>
      <c r="R781" s="49"/>
      <c r="S781" s="49"/>
      <c r="T781" s="51"/>
    </row>
    <row r="782" spans="1:20" ht="12.75" customHeight="1" x14ac:dyDescent="0.2">
      <c r="A782" s="42"/>
      <c r="B782" s="15" t="s">
        <v>1</v>
      </c>
      <c r="C782" s="8">
        <f t="shared" si="363"/>
        <v>7092.5847299999996</v>
      </c>
      <c r="D782" s="6">
        <v>7092.5847299999996</v>
      </c>
      <c r="E782" s="6"/>
      <c r="F782" s="6"/>
      <c r="G782" s="6"/>
      <c r="H782" s="6"/>
      <c r="I782" s="49"/>
      <c r="J782" s="49"/>
      <c r="K782" s="49"/>
      <c r="L782" s="49"/>
      <c r="M782" s="49"/>
      <c r="N782" s="49"/>
      <c r="O782" s="49"/>
      <c r="P782" s="54"/>
      <c r="Q782" s="49"/>
      <c r="R782" s="49"/>
      <c r="S782" s="49"/>
      <c r="T782" s="51"/>
    </row>
    <row r="783" spans="1:20" ht="12.75" customHeight="1" x14ac:dyDescent="0.2">
      <c r="A783" s="42"/>
      <c r="B783" s="15" t="s">
        <v>2</v>
      </c>
      <c r="C783" s="8">
        <f t="shared" si="363"/>
        <v>71.642269999999996</v>
      </c>
      <c r="D783" s="6">
        <v>71.642269999999996</v>
      </c>
      <c r="E783" s="6"/>
      <c r="F783" s="6"/>
      <c r="G783" s="6"/>
      <c r="H783" s="6"/>
      <c r="I783" s="49"/>
      <c r="J783" s="49"/>
      <c r="K783" s="49"/>
      <c r="L783" s="49"/>
      <c r="M783" s="49"/>
      <c r="N783" s="49"/>
      <c r="O783" s="49"/>
      <c r="P783" s="54"/>
      <c r="Q783" s="49"/>
      <c r="R783" s="49"/>
      <c r="S783" s="49"/>
      <c r="T783" s="51"/>
    </row>
    <row r="784" spans="1:20" ht="12.75" customHeight="1" x14ac:dyDescent="0.2">
      <c r="A784" s="43"/>
      <c r="B784" s="15" t="s">
        <v>3</v>
      </c>
      <c r="C784" s="8">
        <f t="shared" si="363"/>
        <v>0</v>
      </c>
      <c r="D784" s="6"/>
      <c r="E784" s="6"/>
      <c r="F784" s="6"/>
      <c r="G784" s="6"/>
      <c r="H784" s="6"/>
      <c r="I784" s="63"/>
      <c r="J784" s="63"/>
      <c r="K784" s="63"/>
      <c r="L784" s="63"/>
      <c r="M784" s="63"/>
      <c r="N784" s="63"/>
      <c r="O784" s="63"/>
      <c r="P784" s="64"/>
      <c r="Q784" s="63"/>
      <c r="R784" s="63"/>
      <c r="S784" s="63"/>
      <c r="T784" s="51"/>
    </row>
    <row r="785" spans="1:20" x14ac:dyDescent="0.2">
      <c r="A785" s="83" t="s">
        <v>130</v>
      </c>
      <c r="B785" s="46" t="s">
        <v>47</v>
      </c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</row>
    <row r="786" spans="1:20" x14ac:dyDescent="0.2">
      <c r="A786" s="84"/>
      <c r="B786" s="33" t="s">
        <v>5</v>
      </c>
      <c r="C786" s="9">
        <f>SUM(D786:H786)</f>
        <v>568028.02799999993</v>
      </c>
      <c r="D786" s="9">
        <f t="shared" ref="D786:F786" si="364">SUM(D787:D790)</f>
        <v>28028.027999999998</v>
      </c>
      <c r="E786" s="9">
        <f t="shared" si="364"/>
        <v>0</v>
      </c>
      <c r="F786" s="9">
        <f t="shared" si="364"/>
        <v>0</v>
      </c>
      <c r="G786" s="9">
        <f t="shared" ref="G786:H786" si="365">SUM(G787:G790)</f>
        <v>230000</v>
      </c>
      <c r="H786" s="9">
        <f t="shared" si="365"/>
        <v>310000</v>
      </c>
      <c r="I786" s="65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7"/>
    </row>
    <row r="787" spans="1:20" ht="12.75" customHeight="1" x14ac:dyDescent="0.2">
      <c r="A787" s="84"/>
      <c r="B787" s="33" t="s">
        <v>0</v>
      </c>
      <c r="C787" s="9">
        <f t="shared" ref="C787:C790" si="366">SUM(D787:H787)</f>
        <v>0</v>
      </c>
      <c r="D787" s="9">
        <f>D795+D803+D811+D819+D827+D835+D843+D851</f>
        <v>0</v>
      </c>
      <c r="E787" s="9">
        <f t="shared" ref="E787:H787" si="367">E795+E803+E811+E819+E827+E835+E843+E851</f>
        <v>0</v>
      </c>
      <c r="F787" s="9">
        <f t="shared" si="367"/>
        <v>0</v>
      </c>
      <c r="G787" s="9">
        <f t="shared" si="367"/>
        <v>0</v>
      </c>
      <c r="H787" s="9">
        <f t="shared" si="367"/>
        <v>0</v>
      </c>
      <c r="I787" s="68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70"/>
    </row>
    <row r="788" spans="1:20" ht="12.75" customHeight="1" x14ac:dyDescent="0.2">
      <c r="A788" s="84"/>
      <c r="B788" s="33" t="s">
        <v>1</v>
      </c>
      <c r="C788" s="9">
        <f>SUM(D788:H788)</f>
        <v>568000</v>
      </c>
      <c r="D788" s="9">
        <f>D796+D804+D812+D820+D828+D836+D844+D852</f>
        <v>28000</v>
      </c>
      <c r="E788" s="9">
        <f t="shared" ref="D788:H790" si="368">E796+E804+E812+E820+E828+E836+E844+E852</f>
        <v>0</v>
      </c>
      <c r="F788" s="9">
        <f t="shared" si="368"/>
        <v>0</v>
      </c>
      <c r="G788" s="9">
        <f t="shared" si="368"/>
        <v>230000</v>
      </c>
      <c r="H788" s="9">
        <f t="shared" si="368"/>
        <v>310000</v>
      </c>
      <c r="I788" s="68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70"/>
    </row>
    <row r="789" spans="1:20" ht="12.75" customHeight="1" x14ac:dyDescent="0.2">
      <c r="A789" s="84"/>
      <c r="B789" s="33" t="s">
        <v>2</v>
      </c>
      <c r="C789" s="9">
        <f t="shared" si="366"/>
        <v>28.027999999999999</v>
      </c>
      <c r="D789" s="9">
        <f>D797+D805+D813+D821+D829+D837+D845+D853</f>
        <v>28.027999999999999</v>
      </c>
      <c r="E789" s="9">
        <f t="shared" si="368"/>
        <v>0</v>
      </c>
      <c r="F789" s="9">
        <f t="shared" si="368"/>
        <v>0</v>
      </c>
      <c r="G789" s="9">
        <f t="shared" si="368"/>
        <v>0</v>
      </c>
      <c r="H789" s="9">
        <f t="shared" si="368"/>
        <v>0</v>
      </c>
      <c r="I789" s="68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70"/>
    </row>
    <row r="790" spans="1:20" ht="12.75" customHeight="1" x14ac:dyDescent="0.2">
      <c r="A790" s="85"/>
      <c r="B790" s="33" t="s">
        <v>3</v>
      </c>
      <c r="C790" s="9">
        <f t="shared" si="366"/>
        <v>0</v>
      </c>
      <c r="D790" s="9">
        <f t="shared" si="368"/>
        <v>0</v>
      </c>
      <c r="E790" s="9">
        <f t="shared" si="368"/>
        <v>0</v>
      </c>
      <c r="F790" s="9">
        <f t="shared" si="368"/>
        <v>0</v>
      </c>
      <c r="G790" s="9">
        <f t="shared" si="368"/>
        <v>0</v>
      </c>
      <c r="H790" s="9">
        <f t="shared" si="368"/>
        <v>0</v>
      </c>
      <c r="I790" s="71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3"/>
    </row>
    <row r="791" spans="1:20" x14ac:dyDescent="0.2">
      <c r="A791" s="41" t="s">
        <v>581</v>
      </c>
      <c r="B791" s="44" t="s">
        <v>48</v>
      </c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5"/>
    </row>
    <row r="792" spans="1:20" x14ac:dyDescent="0.2">
      <c r="A792" s="42" t="s">
        <v>108</v>
      </c>
      <c r="B792" s="46" t="s">
        <v>49</v>
      </c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</row>
    <row r="793" spans="1:20" ht="50.1" customHeight="1" x14ac:dyDescent="0.2">
      <c r="A793" s="42"/>
      <c r="B793" s="60" t="s">
        <v>52</v>
      </c>
      <c r="C793" s="61"/>
      <c r="D793" s="61"/>
      <c r="E793" s="61"/>
      <c r="F793" s="61"/>
      <c r="G793" s="61"/>
      <c r="H793" s="62"/>
      <c r="I793" s="48" t="s">
        <v>29</v>
      </c>
      <c r="J793" s="48" t="s">
        <v>53</v>
      </c>
      <c r="K793" s="48" t="s">
        <v>50</v>
      </c>
      <c r="L793" s="48"/>
      <c r="M793" s="48" t="s">
        <v>351</v>
      </c>
      <c r="N793" s="48" t="s">
        <v>351</v>
      </c>
      <c r="O793" s="48" t="s">
        <v>351</v>
      </c>
      <c r="P793" s="53">
        <v>16000</v>
      </c>
      <c r="Q793" s="48" t="s">
        <v>30</v>
      </c>
      <c r="R793" s="48" t="s">
        <v>44</v>
      </c>
      <c r="S793" s="48" t="s">
        <v>32</v>
      </c>
      <c r="T793" s="51"/>
    </row>
    <row r="794" spans="1:20" ht="12.75" customHeight="1" x14ac:dyDescent="0.2">
      <c r="A794" s="42"/>
      <c r="B794" s="15" t="s">
        <v>5</v>
      </c>
      <c r="C794" s="8">
        <f>SUM(D794:H794)</f>
        <v>98008.008000000002</v>
      </c>
      <c r="D794" s="6">
        <f t="shared" ref="D794:F794" si="369">SUM(D795:D798)</f>
        <v>8008.0079999999998</v>
      </c>
      <c r="E794" s="6">
        <f t="shared" si="369"/>
        <v>0</v>
      </c>
      <c r="F794" s="6">
        <f t="shared" si="369"/>
        <v>0</v>
      </c>
      <c r="G794" s="6">
        <f t="shared" ref="G794" si="370">SUM(G795:G798)</f>
        <v>50000</v>
      </c>
      <c r="H794" s="6">
        <f t="shared" ref="H794" si="371">SUM(H795:H798)</f>
        <v>40000</v>
      </c>
      <c r="I794" s="49"/>
      <c r="J794" s="49"/>
      <c r="K794" s="49"/>
      <c r="L794" s="49"/>
      <c r="M794" s="49"/>
      <c r="N794" s="49"/>
      <c r="O794" s="49"/>
      <c r="P794" s="54"/>
      <c r="Q794" s="49"/>
      <c r="R794" s="49"/>
      <c r="S794" s="49"/>
      <c r="T794" s="51"/>
    </row>
    <row r="795" spans="1:20" ht="12.75" customHeight="1" x14ac:dyDescent="0.2">
      <c r="A795" s="42"/>
      <c r="B795" s="15" t="s">
        <v>0</v>
      </c>
      <c r="C795" s="8">
        <f t="shared" ref="C795:C798" si="372">SUM(D795:H795)</f>
        <v>0</v>
      </c>
      <c r="D795" s="6"/>
      <c r="E795" s="6"/>
      <c r="F795" s="6"/>
      <c r="G795" s="6"/>
      <c r="H795" s="6"/>
      <c r="I795" s="49"/>
      <c r="J795" s="49"/>
      <c r="K795" s="49"/>
      <c r="L795" s="49"/>
      <c r="M795" s="49"/>
      <c r="N795" s="49"/>
      <c r="O795" s="49"/>
      <c r="P795" s="54"/>
      <c r="Q795" s="49"/>
      <c r="R795" s="49"/>
      <c r="S795" s="49"/>
      <c r="T795" s="51"/>
    </row>
    <row r="796" spans="1:20" ht="12.75" customHeight="1" x14ac:dyDescent="0.2">
      <c r="A796" s="42"/>
      <c r="B796" s="15" t="s">
        <v>1</v>
      </c>
      <c r="C796" s="8">
        <f t="shared" si="372"/>
        <v>98000</v>
      </c>
      <c r="D796" s="6">
        <f>0+8000</f>
        <v>8000</v>
      </c>
      <c r="E796" s="6">
        <v>0</v>
      </c>
      <c r="F796" s="6">
        <v>0</v>
      </c>
      <c r="G796" s="6">
        <v>50000</v>
      </c>
      <c r="H796" s="6">
        <v>40000</v>
      </c>
      <c r="I796" s="49"/>
      <c r="J796" s="49"/>
      <c r="K796" s="49"/>
      <c r="L796" s="49"/>
      <c r="M796" s="49"/>
      <c r="N796" s="49"/>
      <c r="O796" s="49"/>
      <c r="P796" s="54"/>
      <c r="Q796" s="49"/>
      <c r="R796" s="49"/>
      <c r="S796" s="49"/>
      <c r="T796" s="51"/>
    </row>
    <row r="797" spans="1:20" ht="12.75" customHeight="1" x14ac:dyDescent="0.2">
      <c r="A797" s="42"/>
      <c r="B797" s="15" t="s">
        <v>2</v>
      </c>
      <c r="C797" s="8">
        <f t="shared" si="372"/>
        <v>8.0079999999999991</v>
      </c>
      <c r="D797" s="6">
        <f>0+8.008</f>
        <v>8.0079999999999991</v>
      </c>
      <c r="E797" s="6"/>
      <c r="F797" s="6"/>
      <c r="G797" s="6"/>
      <c r="H797" s="6"/>
      <c r="I797" s="49"/>
      <c r="J797" s="49"/>
      <c r="K797" s="49"/>
      <c r="L797" s="49"/>
      <c r="M797" s="49"/>
      <c r="N797" s="49"/>
      <c r="O797" s="49"/>
      <c r="P797" s="54"/>
      <c r="Q797" s="49"/>
      <c r="R797" s="49"/>
      <c r="S797" s="49"/>
      <c r="T797" s="51"/>
    </row>
    <row r="798" spans="1:20" ht="12.75" customHeight="1" x14ac:dyDescent="0.2">
      <c r="A798" s="43"/>
      <c r="B798" s="15" t="s">
        <v>3</v>
      </c>
      <c r="C798" s="8">
        <f t="shared" si="372"/>
        <v>0</v>
      </c>
      <c r="D798" s="6"/>
      <c r="E798" s="6"/>
      <c r="F798" s="6"/>
      <c r="G798" s="6"/>
      <c r="H798" s="6"/>
      <c r="I798" s="63"/>
      <c r="J798" s="63"/>
      <c r="K798" s="63"/>
      <c r="L798" s="63"/>
      <c r="M798" s="63"/>
      <c r="N798" s="63"/>
      <c r="O798" s="63"/>
      <c r="P798" s="64"/>
      <c r="Q798" s="63"/>
      <c r="R798" s="63"/>
      <c r="S798" s="63"/>
      <c r="T798" s="51"/>
    </row>
    <row r="799" spans="1:20" x14ac:dyDescent="0.2">
      <c r="A799" s="41" t="s">
        <v>582</v>
      </c>
      <c r="B799" s="44" t="s">
        <v>48</v>
      </c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5"/>
    </row>
    <row r="800" spans="1:20" x14ac:dyDescent="0.2">
      <c r="A800" s="42" t="s">
        <v>108</v>
      </c>
      <c r="B800" s="46" t="s">
        <v>49</v>
      </c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</row>
    <row r="801" spans="1:20" ht="50.1" customHeight="1" x14ac:dyDescent="0.2">
      <c r="A801" s="42"/>
      <c r="B801" s="60" t="s">
        <v>55</v>
      </c>
      <c r="C801" s="61"/>
      <c r="D801" s="61"/>
      <c r="E801" s="61"/>
      <c r="F801" s="61"/>
      <c r="G801" s="61"/>
      <c r="H801" s="62"/>
      <c r="I801" s="48" t="s">
        <v>56</v>
      </c>
      <c r="J801" s="48" t="s">
        <v>57</v>
      </c>
      <c r="K801" s="48" t="s">
        <v>50</v>
      </c>
      <c r="L801" s="48"/>
      <c r="M801" s="48" t="s">
        <v>352</v>
      </c>
      <c r="N801" s="48" t="s">
        <v>352</v>
      </c>
      <c r="O801" s="48" t="s">
        <v>352</v>
      </c>
      <c r="P801" s="48">
        <v>30000</v>
      </c>
      <c r="Q801" s="48" t="s">
        <v>30</v>
      </c>
      <c r="R801" s="48" t="s">
        <v>58</v>
      </c>
      <c r="S801" s="48" t="s">
        <v>25</v>
      </c>
      <c r="T801" s="51"/>
    </row>
    <row r="802" spans="1:20" ht="12.75" customHeight="1" x14ac:dyDescent="0.2">
      <c r="A802" s="42"/>
      <c r="B802" s="15" t="s">
        <v>5</v>
      </c>
      <c r="C802" s="8">
        <f>SUM(D802:H802)</f>
        <v>140000</v>
      </c>
      <c r="D802" s="6">
        <f t="shared" ref="D802:F802" si="373">SUM(D803:D806)</f>
        <v>0</v>
      </c>
      <c r="E802" s="6">
        <f t="shared" si="373"/>
        <v>0</v>
      </c>
      <c r="F802" s="6">
        <f t="shared" si="373"/>
        <v>0</v>
      </c>
      <c r="G802" s="6">
        <f t="shared" ref="G802" si="374">SUM(G803:G806)</f>
        <v>70000</v>
      </c>
      <c r="H802" s="6">
        <f t="shared" ref="H802" si="375">SUM(H803:H806)</f>
        <v>70000</v>
      </c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51"/>
    </row>
    <row r="803" spans="1:20" ht="12.75" customHeight="1" x14ac:dyDescent="0.2">
      <c r="A803" s="42"/>
      <c r="B803" s="15" t="s">
        <v>0</v>
      </c>
      <c r="C803" s="8">
        <f t="shared" ref="C803:C806" si="376">SUM(D803:H803)</f>
        <v>0</v>
      </c>
      <c r="D803" s="6"/>
      <c r="E803" s="6"/>
      <c r="F803" s="6"/>
      <c r="G803" s="6"/>
      <c r="H803" s="6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51"/>
    </row>
    <row r="804" spans="1:20" ht="12.75" customHeight="1" x14ac:dyDescent="0.2">
      <c r="A804" s="42"/>
      <c r="B804" s="15" t="s">
        <v>1</v>
      </c>
      <c r="C804" s="8">
        <f t="shared" si="376"/>
        <v>140000</v>
      </c>
      <c r="D804" s="6">
        <v>0</v>
      </c>
      <c r="E804" s="6">
        <v>0</v>
      </c>
      <c r="F804" s="6">
        <v>0</v>
      </c>
      <c r="G804" s="6">
        <v>70000</v>
      </c>
      <c r="H804" s="6">
        <v>70000</v>
      </c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51"/>
    </row>
    <row r="805" spans="1:20" ht="12.75" customHeight="1" x14ac:dyDescent="0.2">
      <c r="A805" s="42"/>
      <c r="B805" s="15" t="s">
        <v>2</v>
      </c>
      <c r="C805" s="8">
        <f t="shared" si="376"/>
        <v>0</v>
      </c>
      <c r="D805" s="6"/>
      <c r="E805" s="6"/>
      <c r="F805" s="6"/>
      <c r="G805" s="6"/>
      <c r="H805" s="6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51"/>
    </row>
    <row r="806" spans="1:20" ht="12.75" customHeight="1" x14ac:dyDescent="0.2">
      <c r="A806" s="43"/>
      <c r="B806" s="15" t="s">
        <v>3</v>
      </c>
      <c r="C806" s="8">
        <f t="shared" si="376"/>
        <v>0</v>
      </c>
      <c r="D806" s="6"/>
      <c r="E806" s="6"/>
      <c r="F806" s="6"/>
      <c r="G806" s="6"/>
      <c r="H806" s="6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51"/>
    </row>
    <row r="807" spans="1:20" x14ac:dyDescent="0.2">
      <c r="A807" s="41" t="s">
        <v>583</v>
      </c>
      <c r="B807" s="44" t="s">
        <v>48</v>
      </c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5"/>
    </row>
    <row r="808" spans="1:20" x14ac:dyDescent="0.2">
      <c r="A808" s="42" t="s">
        <v>108</v>
      </c>
      <c r="B808" s="46" t="s">
        <v>49</v>
      </c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</row>
    <row r="809" spans="1:20" ht="50.1" customHeight="1" x14ac:dyDescent="0.2">
      <c r="A809" s="42"/>
      <c r="B809" s="60" t="s">
        <v>59</v>
      </c>
      <c r="C809" s="61"/>
      <c r="D809" s="61"/>
      <c r="E809" s="61"/>
      <c r="F809" s="61"/>
      <c r="G809" s="61"/>
      <c r="H809" s="62"/>
      <c r="I809" s="48" t="s">
        <v>56</v>
      </c>
      <c r="J809" s="48" t="s">
        <v>57</v>
      </c>
      <c r="K809" s="48" t="s">
        <v>50</v>
      </c>
      <c r="L809" s="48"/>
      <c r="M809" s="48" t="s">
        <v>353</v>
      </c>
      <c r="N809" s="48" t="s">
        <v>353</v>
      </c>
      <c r="O809" s="48" t="s">
        <v>353</v>
      </c>
      <c r="P809" s="53">
        <v>16000</v>
      </c>
      <c r="Q809" s="48" t="s">
        <v>30</v>
      </c>
      <c r="R809" s="48" t="s">
        <v>51</v>
      </c>
      <c r="S809" s="48" t="s">
        <v>25</v>
      </c>
      <c r="T809" s="51"/>
    </row>
    <row r="810" spans="1:20" ht="12.75" customHeight="1" x14ac:dyDescent="0.2">
      <c r="A810" s="42"/>
      <c r="B810" s="15" t="s">
        <v>5</v>
      </c>
      <c r="C810" s="8">
        <f>SUM(D810:H810)</f>
        <v>100000</v>
      </c>
      <c r="D810" s="6">
        <f t="shared" ref="D810:F810" si="377">SUM(D811:D814)</f>
        <v>0</v>
      </c>
      <c r="E810" s="6">
        <f t="shared" si="377"/>
        <v>0</v>
      </c>
      <c r="F810" s="6">
        <f t="shared" si="377"/>
        <v>0</v>
      </c>
      <c r="G810" s="6">
        <f t="shared" ref="G810" si="378">SUM(G811:G814)</f>
        <v>50000</v>
      </c>
      <c r="H810" s="6">
        <f t="shared" ref="H810" si="379">SUM(H811:H814)</f>
        <v>50000</v>
      </c>
      <c r="I810" s="49"/>
      <c r="J810" s="49"/>
      <c r="K810" s="49"/>
      <c r="L810" s="49"/>
      <c r="M810" s="49"/>
      <c r="N810" s="49"/>
      <c r="O810" s="49"/>
      <c r="P810" s="54"/>
      <c r="Q810" s="49"/>
      <c r="R810" s="49"/>
      <c r="S810" s="49"/>
      <c r="T810" s="51"/>
    </row>
    <row r="811" spans="1:20" ht="12.75" customHeight="1" x14ac:dyDescent="0.2">
      <c r="A811" s="42"/>
      <c r="B811" s="15" t="s">
        <v>0</v>
      </c>
      <c r="C811" s="8">
        <f t="shared" ref="C811:C814" si="380">SUM(D811:H811)</f>
        <v>0</v>
      </c>
      <c r="D811" s="6"/>
      <c r="E811" s="6"/>
      <c r="F811" s="6"/>
      <c r="G811" s="6"/>
      <c r="H811" s="6"/>
      <c r="I811" s="49"/>
      <c r="J811" s="49"/>
      <c r="K811" s="49"/>
      <c r="L811" s="49"/>
      <c r="M811" s="49"/>
      <c r="N811" s="49"/>
      <c r="O811" s="49"/>
      <c r="P811" s="54"/>
      <c r="Q811" s="49"/>
      <c r="R811" s="49"/>
      <c r="S811" s="49"/>
      <c r="T811" s="51"/>
    </row>
    <row r="812" spans="1:20" ht="12.75" customHeight="1" x14ac:dyDescent="0.2">
      <c r="A812" s="42"/>
      <c r="B812" s="15" t="s">
        <v>1</v>
      </c>
      <c r="C812" s="8">
        <f t="shared" si="380"/>
        <v>100000</v>
      </c>
      <c r="D812" s="6">
        <v>0</v>
      </c>
      <c r="E812" s="6">
        <v>0</v>
      </c>
      <c r="F812" s="6">
        <v>0</v>
      </c>
      <c r="G812" s="6">
        <v>50000</v>
      </c>
      <c r="H812" s="6">
        <v>50000</v>
      </c>
      <c r="I812" s="49"/>
      <c r="J812" s="49"/>
      <c r="K812" s="49"/>
      <c r="L812" s="49"/>
      <c r="M812" s="49"/>
      <c r="N812" s="49"/>
      <c r="O812" s="49"/>
      <c r="P812" s="54"/>
      <c r="Q812" s="49"/>
      <c r="R812" s="49"/>
      <c r="S812" s="49"/>
      <c r="T812" s="51"/>
    </row>
    <row r="813" spans="1:20" ht="12.75" customHeight="1" x14ac:dyDescent="0.2">
      <c r="A813" s="42"/>
      <c r="B813" s="15" t="s">
        <v>2</v>
      </c>
      <c r="C813" s="8">
        <f t="shared" si="380"/>
        <v>0</v>
      </c>
      <c r="D813" s="6"/>
      <c r="E813" s="6"/>
      <c r="F813" s="6"/>
      <c r="G813" s="6"/>
      <c r="H813" s="6"/>
      <c r="I813" s="49"/>
      <c r="J813" s="49"/>
      <c r="K813" s="49"/>
      <c r="L813" s="49"/>
      <c r="M813" s="49"/>
      <c r="N813" s="49"/>
      <c r="O813" s="49"/>
      <c r="P813" s="54"/>
      <c r="Q813" s="49"/>
      <c r="R813" s="49"/>
      <c r="S813" s="49"/>
      <c r="T813" s="51"/>
    </row>
    <row r="814" spans="1:20" ht="12.75" customHeight="1" x14ac:dyDescent="0.2">
      <c r="A814" s="43"/>
      <c r="B814" s="15" t="s">
        <v>3</v>
      </c>
      <c r="C814" s="8">
        <f t="shared" si="380"/>
        <v>0</v>
      </c>
      <c r="D814" s="6"/>
      <c r="E814" s="6"/>
      <c r="F814" s="6"/>
      <c r="G814" s="6"/>
      <c r="H814" s="6"/>
      <c r="I814" s="63"/>
      <c r="J814" s="63"/>
      <c r="K814" s="63"/>
      <c r="L814" s="63"/>
      <c r="M814" s="63"/>
      <c r="N814" s="63"/>
      <c r="O814" s="63"/>
      <c r="P814" s="64"/>
      <c r="Q814" s="63"/>
      <c r="R814" s="63"/>
      <c r="S814" s="63"/>
      <c r="T814" s="51"/>
    </row>
    <row r="815" spans="1:20" ht="12.75" customHeight="1" x14ac:dyDescent="0.2">
      <c r="A815" s="41" t="s">
        <v>584</v>
      </c>
      <c r="B815" s="44" t="s">
        <v>48</v>
      </c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5"/>
    </row>
    <row r="816" spans="1:20" x14ac:dyDescent="0.2">
      <c r="A816" s="42" t="s">
        <v>108</v>
      </c>
      <c r="B816" s="46" t="s">
        <v>49</v>
      </c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1:20" ht="50.1" customHeight="1" x14ac:dyDescent="0.2">
      <c r="A817" s="42"/>
      <c r="B817" s="60" t="s">
        <v>61</v>
      </c>
      <c r="C817" s="61"/>
      <c r="D817" s="61"/>
      <c r="E817" s="61"/>
      <c r="F817" s="61"/>
      <c r="G817" s="61"/>
      <c r="H817" s="62"/>
      <c r="I817" s="48" t="s">
        <v>56</v>
      </c>
      <c r="J817" s="48" t="s">
        <v>62</v>
      </c>
      <c r="K817" s="48" t="s">
        <v>50</v>
      </c>
      <c r="L817" s="48"/>
      <c r="M817" s="48" t="s">
        <v>354</v>
      </c>
      <c r="N817" s="48" t="s">
        <v>354</v>
      </c>
      <c r="O817" s="48" t="s">
        <v>354</v>
      </c>
      <c r="P817" s="53">
        <v>20000</v>
      </c>
      <c r="Q817" s="48" t="s">
        <v>30</v>
      </c>
      <c r="R817" s="48" t="s">
        <v>63</v>
      </c>
      <c r="S817" s="48" t="s">
        <v>25</v>
      </c>
      <c r="T817" s="51"/>
    </row>
    <row r="818" spans="1:20" ht="12.75" customHeight="1" x14ac:dyDescent="0.2">
      <c r="A818" s="42"/>
      <c r="B818" s="15" t="s">
        <v>5</v>
      </c>
      <c r="C818" s="8">
        <f>SUM(D818:H818)</f>
        <v>60000</v>
      </c>
      <c r="D818" s="6">
        <f t="shared" ref="D818:F818" si="381">SUM(D819:D822)</f>
        <v>0</v>
      </c>
      <c r="E818" s="6">
        <f t="shared" si="381"/>
        <v>0</v>
      </c>
      <c r="F818" s="6">
        <f t="shared" si="381"/>
        <v>0</v>
      </c>
      <c r="G818" s="6">
        <f t="shared" ref="G818" si="382">SUM(G819:G822)</f>
        <v>10000</v>
      </c>
      <c r="H818" s="6">
        <f t="shared" ref="H818" si="383">SUM(H819:H822)</f>
        <v>50000</v>
      </c>
      <c r="I818" s="49"/>
      <c r="J818" s="49"/>
      <c r="K818" s="49"/>
      <c r="L818" s="49"/>
      <c r="M818" s="49"/>
      <c r="N818" s="49"/>
      <c r="O818" s="49"/>
      <c r="P818" s="54"/>
      <c r="Q818" s="49"/>
      <c r="R818" s="49"/>
      <c r="S818" s="49"/>
      <c r="T818" s="51"/>
    </row>
    <row r="819" spans="1:20" ht="12.75" customHeight="1" x14ac:dyDescent="0.2">
      <c r="A819" s="42"/>
      <c r="B819" s="15" t="s">
        <v>0</v>
      </c>
      <c r="C819" s="8">
        <f t="shared" ref="C819:C822" si="384">SUM(D819:H819)</f>
        <v>0</v>
      </c>
      <c r="D819" s="6"/>
      <c r="E819" s="6"/>
      <c r="F819" s="6"/>
      <c r="G819" s="6"/>
      <c r="H819" s="6"/>
      <c r="I819" s="49"/>
      <c r="J819" s="49"/>
      <c r="K819" s="49"/>
      <c r="L819" s="49"/>
      <c r="M819" s="49"/>
      <c r="N819" s="49"/>
      <c r="O819" s="49"/>
      <c r="P819" s="54"/>
      <c r="Q819" s="49"/>
      <c r="R819" s="49"/>
      <c r="S819" s="49"/>
      <c r="T819" s="51"/>
    </row>
    <row r="820" spans="1:20" ht="12.75" customHeight="1" x14ac:dyDescent="0.2">
      <c r="A820" s="42"/>
      <c r="B820" s="15" t="s">
        <v>1</v>
      </c>
      <c r="C820" s="8">
        <f t="shared" si="384"/>
        <v>60000</v>
      </c>
      <c r="D820" s="6">
        <v>0</v>
      </c>
      <c r="E820" s="6">
        <v>0</v>
      </c>
      <c r="F820" s="6">
        <v>0</v>
      </c>
      <c r="G820" s="6">
        <v>10000</v>
      </c>
      <c r="H820" s="6">
        <v>50000</v>
      </c>
      <c r="I820" s="49"/>
      <c r="J820" s="49"/>
      <c r="K820" s="49"/>
      <c r="L820" s="49"/>
      <c r="M820" s="49"/>
      <c r="N820" s="49"/>
      <c r="O820" s="49"/>
      <c r="P820" s="54"/>
      <c r="Q820" s="49"/>
      <c r="R820" s="49"/>
      <c r="S820" s="49"/>
      <c r="T820" s="51"/>
    </row>
    <row r="821" spans="1:20" ht="12.75" customHeight="1" x14ac:dyDescent="0.2">
      <c r="A821" s="42"/>
      <c r="B821" s="15" t="s">
        <v>2</v>
      </c>
      <c r="C821" s="8">
        <f t="shared" si="384"/>
        <v>0</v>
      </c>
      <c r="D821" s="6"/>
      <c r="E821" s="6"/>
      <c r="F821" s="6"/>
      <c r="G821" s="6"/>
      <c r="H821" s="6"/>
      <c r="I821" s="49"/>
      <c r="J821" s="49"/>
      <c r="K821" s="49"/>
      <c r="L821" s="49"/>
      <c r="M821" s="49"/>
      <c r="N821" s="49"/>
      <c r="O821" s="49"/>
      <c r="P821" s="54"/>
      <c r="Q821" s="49"/>
      <c r="R821" s="49"/>
      <c r="S821" s="49"/>
      <c r="T821" s="51"/>
    </row>
    <row r="822" spans="1:20" ht="12.75" customHeight="1" x14ac:dyDescent="0.2">
      <c r="A822" s="43"/>
      <c r="B822" s="15" t="s">
        <v>3</v>
      </c>
      <c r="C822" s="8">
        <f t="shared" si="384"/>
        <v>0</v>
      </c>
      <c r="D822" s="6"/>
      <c r="E822" s="6"/>
      <c r="F822" s="6"/>
      <c r="G822" s="6"/>
      <c r="H822" s="6"/>
      <c r="I822" s="63"/>
      <c r="J822" s="63"/>
      <c r="K822" s="63"/>
      <c r="L822" s="63"/>
      <c r="M822" s="63"/>
      <c r="N822" s="63"/>
      <c r="O822" s="63"/>
      <c r="P822" s="64"/>
      <c r="Q822" s="63"/>
      <c r="R822" s="63"/>
      <c r="S822" s="63"/>
      <c r="T822" s="51"/>
    </row>
    <row r="823" spans="1:20" x14ac:dyDescent="0.2">
      <c r="A823" s="41" t="s">
        <v>585</v>
      </c>
      <c r="B823" s="44" t="s">
        <v>48</v>
      </c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5"/>
    </row>
    <row r="824" spans="1:20" x14ac:dyDescent="0.2">
      <c r="A824" s="42" t="s">
        <v>108</v>
      </c>
      <c r="B824" s="46" t="s">
        <v>49</v>
      </c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</row>
    <row r="825" spans="1:20" ht="50.1" customHeight="1" x14ac:dyDescent="0.2">
      <c r="A825" s="42"/>
      <c r="B825" s="60" t="s">
        <v>64</v>
      </c>
      <c r="C825" s="61"/>
      <c r="D825" s="61"/>
      <c r="E825" s="61"/>
      <c r="F825" s="61"/>
      <c r="G825" s="61"/>
      <c r="H825" s="62"/>
      <c r="I825" s="48" t="s">
        <v>65</v>
      </c>
      <c r="J825" s="48" t="s">
        <v>66</v>
      </c>
      <c r="K825" s="48" t="s">
        <v>355</v>
      </c>
      <c r="L825" s="48"/>
      <c r="M825" s="48" t="s">
        <v>54</v>
      </c>
      <c r="N825" s="48" t="s">
        <v>54</v>
      </c>
      <c r="O825" s="48" t="s">
        <v>54</v>
      </c>
      <c r="P825" s="48">
        <v>16000</v>
      </c>
      <c r="Q825" s="48" t="s">
        <v>30</v>
      </c>
      <c r="R825" s="48" t="s">
        <v>8</v>
      </c>
      <c r="S825" s="48" t="s">
        <v>25</v>
      </c>
      <c r="T825" s="51"/>
    </row>
    <row r="826" spans="1:20" ht="12.75" customHeight="1" x14ac:dyDescent="0.2">
      <c r="A826" s="42"/>
      <c r="B826" s="15" t="s">
        <v>5</v>
      </c>
      <c r="C826" s="8">
        <f>SUM(D826:H826)</f>
        <v>50000</v>
      </c>
      <c r="D826" s="6">
        <f t="shared" ref="D826:F826" si="385">SUM(D827:D830)</f>
        <v>0</v>
      </c>
      <c r="E826" s="6">
        <f t="shared" si="385"/>
        <v>0</v>
      </c>
      <c r="F826" s="6">
        <f t="shared" si="385"/>
        <v>0</v>
      </c>
      <c r="G826" s="6">
        <f t="shared" ref="G826" si="386">SUM(G827:G830)</f>
        <v>0</v>
      </c>
      <c r="H826" s="6">
        <f t="shared" ref="H826" si="387">SUM(H827:H830)</f>
        <v>50000</v>
      </c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51"/>
    </row>
    <row r="827" spans="1:20" ht="12.75" customHeight="1" x14ac:dyDescent="0.2">
      <c r="A827" s="42"/>
      <c r="B827" s="15" t="s">
        <v>0</v>
      </c>
      <c r="C827" s="8">
        <f t="shared" ref="C827:C830" si="388">SUM(D827:H827)</f>
        <v>0</v>
      </c>
      <c r="D827" s="6"/>
      <c r="E827" s="6"/>
      <c r="F827" s="6"/>
      <c r="G827" s="6"/>
      <c r="H827" s="6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51"/>
    </row>
    <row r="828" spans="1:20" ht="12.75" customHeight="1" x14ac:dyDescent="0.2">
      <c r="A828" s="42"/>
      <c r="B828" s="15" t="s">
        <v>1</v>
      </c>
      <c r="C828" s="8">
        <f t="shared" si="388"/>
        <v>50000</v>
      </c>
      <c r="D828" s="6">
        <v>0</v>
      </c>
      <c r="E828" s="6">
        <v>0</v>
      </c>
      <c r="F828" s="6">
        <v>0</v>
      </c>
      <c r="G828" s="6">
        <v>0</v>
      </c>
      <c r="H828" s="6">
        <v>50000</v>
      </c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51"/>
    </row>
    <row r="829" spans="1:20" ht="12.75" customHeight="1" x14ac:dyDescent="0.2">
      <c r="A829" s="42"/>
      <c r="B829" s="15" t="s">
        <v>2</v>
      </c>
      <c r="C829" s="8">
        <f t="shared" si="388"/>
        <v>0</v>
      </c>
      <c r="D829" s="6"/>
      <c r="E829" s="6"/>
      <c r="F829" s="6"/>
      <c r="G829" s="6"/>
      <c r="H829" s="6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51"/>
    </row>
    <row r="830" spans="1:20" ht="12.75" customHeight="1" x14ac:dyDescent="0.2">
      <c r="A830" s="43"/>
      <c r="B830" s="15" t="s">
        <v>3</v>
      </c>
      <c r="C830" s="8">
        <f t="shared" si="388"/>
        <v>0</v>
      </c>
      <c r="D830" s="6"/>
      <c r="E830" s="6"/>
      <c r="F830" s="6"/>
      <c r="G830" s="6"/>
      <c r="H830" s="6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51"/>
    </row>
    <row r="831" spans="1:20" ht="12.75" customHeight="1" x14ac:dyDescent="0.2">
      <c r="A831" s="41" t="s">
        <v>586</v>
      </c>
      <c r="B831" s="44" t="s">
        <v>48</v>
      </c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5"/>
    </row>
    <row r="832" spans="1:20" ht="12.75" customHeight="1" x14ac:dyDescent="0.2">
      <c r="A832" s="42" t="s">
        <v>108</v>
      </c>
      <c r="B832" s="91" t="s">
        <v>49</v>
      </c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75"/>
    </row>
    <row r="833" spans="1:20" ht="50.1" customHeight="1" x14ac:dyDescent="0.2">
      <c r="A833" s="42"/>
      <c r="B833" s="60" t="s">
        <v>67</v>
      </c>
      <c r="C833" s="61"/>
      <c r="D833" s="61"/>
      <c r="E833" s="61"/>
      <c r="F833" s="61"/>
      <c r="G833" s="61"/>
      <c r="H833" s="62"/>
      <c r="I833" s="48" t="s">
        <v>56</v>
      </c>
      <c r="J833" s="48" t="s">
        <v>57</v>
      </c>
      <c r="K833" s="48" t="s">
        <v>50</v>
      </c>
      <c r="L833" s="48"/>
      <c r="M833" s="48" t="s">
        <v>356</v>
      </c>
      <c r="N833" s="48" t="s">
        <v>356</v>
      </c>
      <c r="O833" s="48" t="s">
        <v>356</v>
      </c>
      <c r="P833" s="53">
        <v>30000</v>
      </c>
      <c r="Q833" s="48" t="s">
        <v>30</v>
      </c>
      <c r="R833" s="48" t="s">
        <v>68</v>
      </c>
      <c r="S833" s="48" t="s">
        <v>25</v>
      </c>
      <c r="T833" s="51"/>
    </row>
    <row r="834" spans="1:20" ht="12.75" customHeight="1" x14ac:dyDescent="0.2">
      <c r="A834" s="42"/>
      <c r="B834" s="15" t="s">
        <v>5</v>
      </c>
      <c r="C834" s="8">
        <f>SUM(D834:H834)</f>
        <v>100000</v>
      </c>
      <c r="D834" s="6">
        <v>0</v>
      </c>
      <c r="E834" s="6">
        <v>0</v>
      </c>
      <c r="F834" s="6">
        <v>0</v>
      </c>
      <c r="G834" s="6">
        <f t="shared" ref="G834" si="389">SUM(G835:G838)</f>
        <v>50000</v>
      </c>
      <c r="H834" s="6">
        <f t="shared" ref="H834" si="390">SUM(H835:H838)</f>
        <v>50000</v>
      </c>
      <c r="I834" s="49"/>
      <c r="J834" s="49"/>
      <c r="K834" s="49"/>
      <c r="L834" s="49"/>
      <c r="M834" s="49"/>
      <c r="N834" s="49"/>
      <c r="O834" s="49"/>
      <c r="P834" s="54"/>
      <c r="Q834" s="49"/>
      <c r="R834" s="49"/>
      <c r="S834" s="49"/>
      <c r="T834" s="51"/>
    </row>
    <row r="835" spans="1:20" ht="12.75" customHeight="1" x14ac:dyDescent="0.2">
      <c r="A835" s="42"/>
      <c r="B835" s="15" t="s">
        <v>0</v>
      </c>
      <c r="C835" s="8">
        <f t="shared" ref="C835:C838" si="391">SUM(D835:H835)</f>
        <v>0</v>
      </c>
      <c r="D835" s="6"/>
      <c r="E835" s="6"/>
      <c r="F835" s="6"/>
      <c r="G835" s="6"/>
      <c r="H835" s="6"/>
      <c r="I835" s="49"/>
      <c r="J835" s="49"/>
      <c r="K835" s="49"/>
      <c r="L835" s="49"/>
      <c r="M835" s="49"/>
      <c r="N835" s="49"/>
      <c r="O835" s="49"/>
      <c r="P835" s="54"/>
      <c r="Q835" s="49"/>
      <c r="R835" s="49"/>
      <c r="S835" s="49"/>
      <c r="T835" s="51"/>
    </row>
    <row r="836" spans="1:20" ht="12.75" customHeight="1" x14ac:dyDescent="0.2">
      <c r="A836" s="42"/>
      <c r="B836" s="15" t="s">
        <v>1</v>
      </c>
      <c r="C836" s="8">
        <f t="shared" si="391"/>
        <v>100000</v>
      </c>
      <c r="D836" s="6">
        <v>0</v>
      </c>
      <c r="E836" s="6">
        <v>0</v>
      </c>
      <c r="F836" s="6">
        <v>0</v>
      </c>
      <c r="G836" s="6">
        <v>50000</v>
      </c>
      <c r="H836" s="6">
        <v>50000</v>
      </c>
      <c r="I836" s="49"/>
      <c r="J836" s="49"/>
      <c r="K836" s="49"/>
      <c r="L836" s="49"/>
      <c r="M836" s="49"/>
      <c r="N836" s="49"/>
      <c r="O836" s="49"/>
      <c r="P836" s="54"/>
      <c r="Q836" s="49"/>
      <c r="R836" s="49"/>
      <c r="S836" s="49"/>
      <c r="T836" s="51"/>
    </row>
    <row r="837" spans="1:20" ht="12.75" customHeight="1" x14ac:dyDescent="0.2">
      <c r="A837" s="42"/>
      <c r="B837" s="15" t="s">
        <v>2</v>
      </c>
      <c r="C837" s="8">
        <f t="shared" si="391"/>
        <v>0</v>
      </c>
      <c r="D837" s="6"/>
      <c r="E837" s="6"/>
      <c r="F837" s="6"/>
      <c r="G837" s="6"/>
      <c r="H837" s="6"/>
      <c r="I837" s="49"/>
      <c r="J837" s="49"/>
      <c r="K837" s="49"/>
      <c r="L837" s="49"/>
      <c r="M837" s="49"/>
      <c r="N837" s="49"/>
      <c r="O837" s="49"/>
      <c r="P837" s="54"/>
      <c r="Q837" s="49"/>
      <c r="R837" s="49"/>
      <c r="S837" s="49"/>
      <c r="T837" s="51"/>
    </row>
    <row r="838" spans="1:20" ht="12.75" customHeight="1" x14ac:dyDescent="0.2">
      <c r="A838" s="43"/>
      <c r="B838" s="15" t="s">
        <v>3</v>
      </c>
      <c r="C838" s="8">
        <f t="shared" si="391"/>
        <v>0</v>
      </c>
      <c r="D838" s="6"/>
      <c r="E838" s="6"/>
      <c r="F838" s="6"/>
      <c r="G838" s="6"/>
      <c r="H838" s="6"/>
      <c r="I838" s="63"/>
      <c r="J838" s="63"/>
      <c r="K838" s="63"/>
      <c r="L838" s="63"/>
      <c r="M838" s="63"/>
      <c r="N838" s="63"/>
      <c r="O838" s="63"/>
      <c r="P838" s="64"/>
      <c r="Q838" s="63"/>
      <c r="R838" s="63"/>
      <c r="S838" s="63"/>
      <c r="T838" s="51"/>
    </row>
    <row r="839" spans="1:20" ht="12.75" customHeight="1" x14ac:dyDescent="0.2">
      <c r="A839" s="41" t="s">
        <v>587</v>
      </c>
      <c r="B839" s="44" t="s">
        <v>48</v>
      </c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5"/>
    </row>
    <row r="840" spans="1:20" ht="12.75" customHeight="1" x14ac:dyDescent="0.2">
      <c r="A840" s="42" t="s">
        <v>108</v>
      </c>
      <c r="B840" s="46" t="s">
        <v>49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</row>
    <row r="841" spans="1:20" ht="50.1" customHeight="1" x14ac:dyDescent="0.2">
      <c r="A841" s="42"/>
      <c r="B841" s="60" t="s">
        <v>407</v>
      </c>
      <c r="C841" s="61"/>
      <c r="D841" s="61"/>
      <c r="E841" s="61"/>
      <c r="F841" s="61"/>
      <c r="G841" s="61"/>
      <c r="H841" s="62"/>
      <c r="I841" s="48" t="s">
        <v>29</v>
      </c>
      <c r="J841" s="48" t="s">
        <v>53</v>
      </c>
      <c r="K841" s="48" t="s">
        <v>50</v>
      </c>
      <c r="L841" s="48"/>
      <c r="M841" s="48" t="s">
        <v>353</v>
      </c>
      <c r="N841" s="48" t="s">
        <v>353</v>
      </c>
      <c r="O841" s="48" t="s">
        <v>353</v>
      </c>
      <c r="P841" s="48">
        <v>95000</v>
      </c>
      <c r="Q841" s="48" t="s">
        <v>30</v>
      </c>
      <c r="R841" s="48" t="s">
        <v>353</v>
      </c>
      <c r="S841" s="48" t="s">
        <v>25</v>
      </c>
      <c r="T841" s="51"/>
    </row>
    <row r="842" spans="1:20" ht="12.75" customHeight="1" x14ac:dyDescent="0.2">
      <c r="A842" s="42"/>
      <c r="B842" s="15" t="s">
        <v>5</v>
      </c>
      <c r="C842" s="8">
        <f>SUM(D842:H842)</f>
        <v>10010.01</v>
      </c>
      <c r="D842" s="6">
        <f>SUM(D843:D846)</f>
        <v>10010.01</v>
      </c>
      <c r="E842" s="6">
        <f t="shared" ref="E842:H842" si="392">SUM(E843:E846)</f>
        <v>0</v>
      </c>
      <c r="F842" s="6">
        <f t="shared" si="392"/>
        <v>0</v>
      </c>
      <c r="G842" s="6">
        <f t="shared" si="392"/>
        <v>0</v>
      </c>
      <c r="H842" s="6">
        <f t="shared" si="392"/>
        <v>0</v>
      </c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51"/>
    </row>
    <row r="843" spans="1:20" ht="12.75" customHeight="1" x14ac:dyDescent="0.2">
      <c r="A843" s="42"/>
      <c r="B843" s="15" t="s">
        <v>0</v>
      </c>
      <c r="C843" s="8">
        <f t="shared" ref="C843:C846" si="393">SUM(D843:H843)</f>
        <v>0</v>
      </c>
      <c r="D843" s="6"/>
      <c r="E843" s="6"/>
      <c r="F843" s="6"/>
      <c r="G843" s="6"/>
      <c r="H843" s="6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51"/>
    </row>
    <row r="844" spans="1:20" ht="12.75" customHeight="1" x14ac:dyDescent="0.2">
      <c r="A844" s="42"/>
      <c r="B844" s="15" t="s">
        <v>1</v>
      </c>
      <c r="C844" s="8">
        <f>SUM(D844:H844)</f>
        <v>10000</v>
      </c>
      <c r="D844" s="6">
        <v>10000</v>
      </c>
      <c r="E844" s="6">
        <v>0</v>
      </c>
      <c r="F844" s="6">
        <v>0</v>
      </c>
      <c r="G844" s="6">
        <v>0</v>
      </c>
      <c r="H844" s="6">
        <v>0</v>
      </c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51"/>
    </row>
    <row r="845" spans="1:20" ht="12.75" customHeight="1" x14ac:dyDescent="0.2">
      <c r="A845" s="42"/>
      <c r="B845" s="15" t="s">
        <v>2</v>
      </c>
      <c r="C845" s="8">
        <f t="shared" si="393"/>
        <v>10.01</v>
      </c>
      <c r="D845" s="6">
        <v>10.01</v>
      </c>
      <c r="E845" s="6"/>
      <c r="F845" s="6"/>
      <c r="G845" s="6"/>
      <c r="H845" s="6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51"/>
    </row>
    <row r="846" spans="1:20" ht="12.75" customHeight="1" x14ac:dyDescent="0.2">
      <c r="A846" s="43"/>
      <c r="B846" s="15" t="s">
        <v>3</v>
      </c>
      <c r="C846" s="8">
        <f t="shared" si="393"/>
        <v>0</v>
      </c>
      <c r="D846" s="6"/>
      <c r="E846" s="6"/>
      <c r="F846" s="6"/>
      <c r="G846" s="6"/>
      <c r="H846" s="6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51"/>
    </row>
    <row r="847" spans="1:20" ht="12.75" customHeight="1" x14ac:dyDescent="0.2">
      <c r="A847" s="41" t="s">
        <v>588</v>
      </c>
      <c r="B847" s="44" t="s">
        <v>48</v>
      </c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5"/>
    </row>
    <row r="848" spans="1:20" ht="12.75" customHeight="1" x14ac:dyDescent="0.2">
      <c r="A848" s="42" t="s">
        <v>108</v>
      </c>
      <c r="B848" s="46" t="s">
        <v>49</v>
      </c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</row>
    <row r="849" spans="1:20" ht="50.1" customHeight="1" x14ac:dyDescent="0.2">
      <c r="A849" s="42"/>
      <c r="B849" s="60" t="s">
        <v>408</v>
      </c>
      <c r="C849" s="61"/>
      <c r="D849" s="61"/>
      <c r="E849" s="61"/>
      <c r="F849" s="61"/>
      <c r="G849" s="61"/>
      <c r="H849" s="62"/>
      <c r="I849" s="48" t="s">
        <v>29</v>
      </c>
      <c r="J849" s="48" t="s">
        <v>53</v>
      </c>
      <c r="K849" s="48" t="s">
        <v>50</v>
      </c>
      <c r="L849" s="48"/>
      <c r="M849" s="48" t="s">
        <v>72</v>
      </c>
      <c r="N849" s="48" t="s">
        <v>72</v>
      </c>
      <c r="O849" s="48" t="s">
        <v>72</v>
      </c>
      <c r="P849" s="53">
        <v>100000</v>
      </c>
      <c r="Q849" s="48" t="s">
        <v>30</v>
      </c>
      <c r="R849" s="48" t="s">
        <v>72</v>
      </c>
      <c r="S849" s="48" t="s">
        <v>25</v>
      </c>
      <c r="T849" s="51"/>
    </row>
    <row r="850" spans="1:20" ht="12.75" customHeight="1" x14ac:dyDescent="0.2">
      <c r="A850" s="42"/>
      <c r="B850" s="15" t="s">
        <v>5</v>
      </c>
      <c r="C850" s="8">
        <f>SUM(D850:H850)</f>
        <v>10010.01</v>
      </c>
      <c r="D850" s="6">
        <f t="shared" ref="D850:H850" si="394">SUM(D851:D854)</f>
        <v>10010.01</v>
      </c>
      <c r="E850" s="6">
        <f t="shared" si="394"/>
        <v>0</v>
      </c>
      <c r="F850" s="6">
        <f t="shared" si="394"/>
        <v>0</v>
      </c>
      <c r="G850" s="6">
        <f t="shared" si="394"/>
        <v>0</v>
      </c>
      <c r="H850" s="6">
        <f t="shared" si="394"/>
        <v>0</v>
      </c>
      <c r="I850" s="49"/>
      <c r="J850" s="49"/>
      <c r="K850" s="49"/>
      <c r="L850" s="49"/>
      <c r="M850" s="49"/>
      <c r="N850" s="49"/>
      <c r="O850" s="49"/>
      <c r="P850" s="54"/>
      <c r="Q850" s="49"/>
      <c r="R850" s="49"/>
      <c r="S850" s="49"/>
      <c r="T850" s="51"/>
    </row>
    <row r="851" spans="1:20" ht="12.75" customHeight="1" x14ac:dyDescent="0.2">
      <c r="A851" s="42"/>
      <c r="B851" s="15" t="s">
        <v>0</v>
      </c>
      <c r="C851" s="8">
        <f t="shared" ref="C851:C854" si="395">SUM(D851:H851)</f>
        <v>0</v>
      </c>
      <c r="D851" s="6"/>
      <c r="E851" s="6"/>
      <c r="F851" s="6"/>
      <c r="G851" s="6"/>
      <c r="H851" s="6"/>
      <c r="I851" s="49"/>
      <c r="J851" s="49"/>
      <c r="K851" s="49"/>
      <c r="L851" s="49"/>
      <c r="M851" s="49"/>
      <c r="N851" s="49"/>
      <c r="O851" s="49"/>
      <c r="P851" s="54"/>
      <c r="Q851" s="49"/>
      <c r="R851" s="49"/>
      <c r="S851" s="49"/>
      <c r="T851" s="51"/>
    </row>
    <row r="852" spans="1:20" ht="12.75" customHeight="1" x14ac:dyDescent="0.2">
      <c r="A852" s="42"/>
      <c r="B852" s="15" t="s">
        <v>1</v>
      </c>
      <c r="C852" s="8">
        <f>SUM(D852:H852)</f>
        <v>10000</v>
      </c>
      <c r="D852" s="6">
        <v>10000</v>
      </c>
      <c r="E852" s="6">
        <v>0</v>
      </c>
      <c r="F852" s="6">
        <v>0</v>
      </c>
      <c r="G852" s="6">
        <v>0</v>
      </c>
      <c r="H852" s="6">
        <v>0</v>
      </c>
      <c r="I852" s="49"/>
      <c r="J852" s="49"/>
      <c r="K852" s="49"/>
      <c r="L852" s="49"/>
      <c r="M852" s="49"/>
      <c r="N852" s="49"/>
      <c r="O852" s="49"/>
      <c r="P852" s="54"/>
      <c r="Q852" s="49"/>
      <c r="R852" s="49"/>
      <c r="S852" s="49"/>
      <c r="T852" s="51"/>
    </row>
    <row r="853" spans="1:20" ht="12.75" customHeight="1" x14ac:dyDescent="0.2">
      <c r="A853" s="42"/>
      <c r="B853" s="15" t="s">
        <v>2</v>
      </c>
      <c r="C853" s="8">
        <f t="shared" si="395"/>
        <v>10.01</v>
      </c>
      <c r="D853" s="6">
        <v>10.01</v>
      </c>
      <c r="E853" s="6"/>
      <c r="F853" s="6"/>
      <c r="G853" s="6"/>
      <c r="H853" s="6"/>
      <c r="I853" s="49"/>
      <c r="J853" s="49"/>
      <c r="K853" s="49"/>
      <c r="L853" s="49"/>
      <c r="M853" s="49"/>
      <c r="N853" s="49"/>
      <c r="O853" s="49"/>
      <c r="P853" s="54"/>
      <c r="Q853" s="49"/>
      <c r="R853" s="49"/>
      <c r="S853" s="49"/>
      <c r="T853" s="51"/>
    </row>
    <row r="854" spans="1:20" ht="12.75" customHeight="1" x14ac:dyDescent="0.2">
      <c r="A854" s="43"/>
      <c r="B854" s="15" t="s">
        <v>3</v>
      </c>
      <c r="C854" s="8">
        <f t="shared" si="395"/>
        <v>0</v>
      </c>
      <c r="D854" s="6"/>
      <c r="E854" s="6"/>
      <c r="F854" s="6"/>
      <c r="G854" s="6"/>
      <c r="H854" s="6"/>
      <c r="I854" s="63"/>
      <c r="J854" s="63"/>
      <c r="K854" s="63"/>
      <c r="L854" s="63"/>
      <c r="M854" s="63"/>
      <c r="N854" s="63"/>
      <c r="O854" s="63"/>
      <c r="P854" s="64"/>
      <c r="Q854" s="63"/>
      <c r="R854" s="63"/>
      <c r="S854" s="63"/>
      <c r="T854" s="51"/>
    </row>
    <row r="855" spans="1:20" x14ac:dyDescent="0.2">
      <c r="A855" s="83" t="s">
        <v>134</v>
      </c>
      <c r="B855" s="46" t="s">
        <v>240</v>
      </c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1:20" x14ac:dyDescent="0.2">
      <c r="A856" s="84"/>
      <c r="B856" s="33" t="s">
        <v>5</v>
      </c>
      <c r="C856" s="9">
        <f>SUM(D856:H856)</f>
        <v>8887.9604099999997</v>
      </c>
      <c r="D856" s="9">
        <f t="shared" ref="D856" si="396">SUM(D857:D860)</f>
        <v>0</v>
      </c>
      <c r="E856" s="9">
        <f t="shared" ref="E856:F856" si="397">SUM(E857:E860)</f>
        <v>5907.5380800000003</v>
      </c>
      <c r="F856" s="9">
        <f t="shared" si="397"/>
        <v>2980.4223299999999</v>
      </c>
      <c r="G856" s="9">
        <f t="shared" ref="G856:H856" si="398">SUM(G857:G860)</f>
        <v>0</v>
      </c>
      <c r="H856" s="9">
        <f t="shared" si="398"/>
        <v>0</v>
      </c>
      <c r="I856" s="65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7"/>
    </row>
    <row r="857" spans="1:20" ht="12.75" customHeight="1" x14ac:dyDescent="0.2">
      <c r="A857" s="84"/>
      <c r="B857" s="33" t="s">
        <v>0</v>
      </c>
      <c r="C857" s="9">
        <f t="shared" ref="C857:C860" si="399">SUM(D857:H857)</f>
        <v>0</v>
      </c>
      <c r="D857" s="9">
        <f>D865+D873</f>
        <v>0</v>
      </c>
      <c r="E857" s="9">
        <f t="shared" ref="E857:F857" si="400">E865+E873</f>
        <v>0</v>
      </c>
      <c r="F857" s="9">
        <f t="shared" si="400"/>
        <v>0</v>
      </c>
      <c r="G857" s="9">
        <f t="shared" ref="G857:H857" si="401">G865+G873</f>
        <v>0</v>
      </c>
      <c r="H857" s="9">
        <f t="shared" si="401"/>
        <v>0</v>
      </c>
      <c r="I857" s="68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70"/>
    </row>
    <row r="858" spans="1:20" ht="12.75" customHeight="1" x14ac:dyDescent="0.2">
      <c r="A858" s="84"/>
      <c r="B858" s="33" t="s">
        <v>1</v>
      </c>
      <c r="C858" s="9">
        <f t="shared" si="399"/>
        <v>8887.9604099999997</v>
      </c>
      <c r="D858" s="9">
        <f t="shared" ref="D858" si="402">D866+D874</f>
        <v>0</v>
      </c>
      <c r="E858" s="9">
        <f>E866+E874</f>
        <v>5907.5380800000003</v>
      </c>
      <c r="F858" s="9">
        <f t="shared" ref="F858" si="403">F866+F874</f>
        <v>2980.4223299999999</v>
      </c>
      <c r="G858" s="9">
        <f t="shared" ref="G858:H858" si="404">G866+G874</f>
        <v>0</v>
      </c>
      <c r="H858" s="9">
        <f t="shared" si="404"/>
        <v>0</v>
      </c>
      <c r="I858" s="68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70"/>
    </row>
    <row r="859" spans="1:20" ht="12.75" customHeight="1" x14ac:dyDescent="0.2">
      <c r="A859" s="84"/>
      <c r="B859" s="33" t="s">
        <v>2</v>
      </c>
      <c r="C859" s="9">
        <f t="shared" si="399"/>
        <v>0</v>
      </c>
      <c r="D859" s="9">
        <f t="shared" ref="D859" si="405">D867+D875</f>
        <v>0</v>
      </c>
      <c r="E859" s="9">
        <f t="shared" ref="E859:F859" si="406">E867+E875</f>
        <v>0</v>
      </c>
      <c r="F859" s="9">
        <f t="shared" si="406"/>
        <v>0</v>
      </c>
      <c r="G859" s="9">
        <f t="shared" ref="G859:H859" si="407">G867+G875</f>
        <v>0</v>
      </c>
      <c r="H859" s="9">
        <f t="shared" si="407"/>
        <v>0</v>
      </c>
      <c r="I859" s="68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70"/>
    </row>
    <row r="860" spans="1:20" ht="12.75" customHeight="1" x14ac:dyDescent="0.2">
      <c r="A860" s="85"/>
      <c r="B860" s="33" t="s">
        <v>3</v>
      </c>
      <c r="C860" s="9">
        <f t="shared" si="399"/>
        <v>0</v>
      </c>
      <c r="D860" s="9">
        <f t="shared" ref="D860" si="408">D868+D876</f>
        <v>0</v>
      </c>
      <c r="E860" s="9">
        <f t="shared" ref="E860:F860" si="409">E868+E876</f>
        <v>0</v>
      </c>
      <c r="F860" s="9">
        <f t="shared" si="409"/>
        <v>0</v>
      </c>
      <c r="G860" s="9">
        <f t="shared" ref="G860:H860" si="410">G868+G876</f>
        <v>0</v>
      </c>
      <c r="H860" s="9">
        <f t="shared" si="410"/>
        <v>0</v>
      </c>
      <c r="I860" s="71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3"/>
    </row>
    <row r="861" spans="1:20" x14ac:dyDescent="0.2">
      <c r="A861" s="41" t="s">
        <v>589</v>
      </c>
      <c r="B861" s="44" t="s">
        <v>241</v>
      </c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5"/>
    </row>
    <row r="862" spans="1:20" x14ac:dyDescent="0.2">
      <c r="A862" s="42"/>
      <c r="B862" s="46" t="s">
        <v>242</v>
      </c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</row>
    <row r="863" spans="1:20" ht="50.1" customHeight="1" x14ac:dyDescent="0.2">
      <c r="A863" s="42"/>
      <c r="B863" s="60" t="s">
        <v>243</v>
      </c>
      <c r="C863" s="61"/>
      <c r="D863" s="61"/>
      <c r="E863" s="61"/>
      <c r="F863" s="61"/>
      <c r="G863" s="61"/>
      <c r="H863" s="62"/>
      <c r="I863" s="48"/>
      <c r="J863" s="48"/>
      <c r="K863" s="48" t="s">
        <v>42</v>
      </c>
      <c r="L863" s="48"/>
      <c r="M863" s="48" t="s">
        <v>244</v>
      </c>
      <c r="N863" s="48" t="s">
        <v>244</v>
      </c>
      <c r="O863" s="48" t="s">
        <v>244</v>
      </c>
      <c r="P863" s="53">
        <v>117084.63</v>
      </c>
      <c r="Q863" s="48" t="s">
        <v>7</v>
      </c>
      <c r="R863" s="48" t="s">
        <v>44</v>
      </c>
      <c r="S863" s="48" t="s">
        <v>31</v>
      </c>
      <c r="T863" s="51" t="s">
        <v>390</v>
      </c>
    </row>
    <row r="864" spans="1:20" ht="12.75" customHeight="1" x14ac:dyDescent="0.2">
      <c r="A864" s="42"/>
      <c r="B864" s="15" t="s">
        <v>5</v>
      </c>
      <c r="C864" s="8">
        <f>SUM(D864:H864)</f>
        <v>2927.1157499999999</v>
      </c>
      <c r="D864" s="6">
        <f t="shared" ref="D864" si="411">SUM(D865:D868)</f>
        <v>0</v>
      </c>
      <c r="E864" s="6">
        <f t="shared" ref="E864" si="412">SUM(E865:E868)</f>
        <v>2927.1157499999999</v>
      </c>
      <c r="F864" s="6">
        <f t="shared" ref="F864:G864" si="413">SUM(F865:F868)</f>
        <v>0</v>
      </c>
      <c r="G864" s="6">
        <f t="shared" si="413"/>
        <v>0</v>
      </c>
      <c r="H864" s="6">
        <f t="shared" ref="H864" si="414">SUM(H865:H868)</f>
        <v>0</v>
      </c>
      <c r="I864" s="49"/>
      <c r="J864" s="49"/>
      <c r="K864" s="49"/>
      <c r="L864" s="49"/>
      <c r="M864" s="49"/>
      <c r="N864" s="49"/>
      <c r="O864" s="49"/>
      <c r="P864" s="54"/>
      <c r="Q864" s="49"/>
      <c r="R864" s="49"/>
      <c r="S864" s="49"/>
      <c r="T864" s="51"/>
    </row>
    <row r="865" spans="1:20" ht="12.75" customHeight="1" x14ac:dyDescent="0.2">
      <c r="A865" s="42"/>
      <c r="B865" s="15" t="s">
        <v>0</v>
      </c>
      <c r="C865" s="8">
        <f t="shared" ref="C865:C868" si="415">SUM(D865:H865)</f>
        <v>0</v>
      </c>
      <c r="D865" s="6"/>
      <c r="E865" s="6"/>
      <c r="F865" s="6"/>
      <c r="G865" s="6"/>
      <c r="H865" s="6"/>
      <c r="I865" s="49"/>
      <c r="J865" s="49"/>
      <c r="K865" s="49"/>
      <c r="L865" s="49"/>
      <c r="M865" s="49"/>
      <c r="N865" s="49"/>
      <c r="O865" s="49"/>
      <c r="P865" s="54"/>
      <c r="Q865" s="49"/>
      <c r="R865" s="49"/>
      <c r="S865" s="49"/>
      <c r="T865" s="51"/>
    </row>
    <row r="866" spans="1:20" ht="12.75" customHeight="1" x14ac:dyDescent="0.2">
      <c r="A866" s="42"/>
      <c r="B866" s="15" t="s">
        <v>1</v>
      </c>
      <c r="C866" s="8">
        <f t="shared" si="415"/>
        <v>2927.1157499999999</v>
      </c>
      <c r="D866" s="6">
        <v>0</v>
      </c>
      <c r="E866" s="6">
        <v>2927.1157499999999</v>
      </c>
      <c r="F866" s="6"/>
      <c r="G866" s="6"/>
      <c r="H866" s="6"/>
      <c r="I866" s="49"/>
      <c r="J866" s="49"/>
      <c r="K866" s="49"/>
      <c r="L866" s="49"/>
      <c r="M866" s="49"/>
      <c r="N866" s="49"/>
      <c r="O866" s="49"/>
      <c r="P866" s="54"/>
      <c r="Q866" s="49"/>
      <c r="R866" s="49"/>
      <c r="S866" s="49"/>
      <c r="T866" s="51"/>
    </row>
    <row r="867" spans="1:20" ht="12.75" customHeight="1" x14ac:dyDescent="0.2">
      <c r="A867" s="42"/>
      <c r="B867" s="15" t="s">
        <v>2</v>
      </c>
      <c r="C867" s="8">
        <f t="shared" si="415"/>
        <v>0</v>
      </c>
      <c r="D867" s="6"/>
      <c r="E867" s="6"/>
      <c r="F867" s="6"/>
      <c r="G867" s="6"/>
      <c r="H867" s="6"/>
      <c r="I867" s="49"/>
      <c r="J867" s="49"/>
      <c r="K867" s="49"/>
      <c r="L867" s="49"/>
      <c r="M867" s="49"/>
      <c r="N867" s="49"/>
      <c r="O867" s="49"/>
      <c r="P867" s="54"/>
      <c r="Q867" s="49"/>
      <c r="R867" s="49"/>
      <c r="S867" s="49"/>
      <c r="T867" s="51"/>
    </row>
    <row r="868" spans="1:20" ht="12.75" customHeight="1" x14ac:dyDescent="0.2">
      <c r="A868" s="42"/>
      <c r="B868" s="15" t="s">
        <v>3</v>
      </c>
      <c r="C868" s="8">
        <f t="shared" si="415"/>
        <v>0</v>
      </c>
      <c r="D868" s="6"/>
      <c r="E868" s="6"/>
      <c r="F868" s="6"/>
      <c r="G868" s="6"/>
      <c r="H868" s="6"/>
      <c r="I868" s="63"/>
      <c r="J868" s="63"/>
      <c r="K868" s="63"/>
      <c r="L868" s="63"/>
      <c r="M868" s="63"/>
      <c r="N868" s="63"/>
      <c r="O868" s="63"/>
      <c r="P868" s="64"/>
      <c r="Q868" s="63"/>
      <c r="R868" s="63"/>
      <c r="S868" s="63"/>
      <c r="T868" s="51"/>
    </row>
    <row r="869" spans="1:20" x14ac:dyDescent="0.2">
      <c r="A869" s="41" t="s">
        <v>590</v>
      </c>
      <c r="B869" s="44" t="s">
        <v>241</v>
      </c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5"/>
    </row>
    <row r="870" spans="1:20" ht="15" customHeight="1" x14ac:dyDescent="0.2">
      <c r="A870" s="42"/>
      <c r="B870" s="46" t="s">
        <v>242</v>
      </c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1:20" ht="50.1" customHeight="1" x14ac:dyDescent="0.2">
      <c r="A871" s="42"/>
      <c r="B871" s="60" t="s">
        <v>245</v>
      </c>
      <c r="C871" s="61"/>
      <c r="D871" s="61"/>
      <c r="E871" s="61"/>
      <c r="F871" s="61"/>
      <c r="G871" s="61"/>
      <c r="H871" s="62"/>
      <c r="I871" s="48"/>
      <c r="J871" s="48"/>
      <c r="K871" s="48" t="s">
        <v>42</v>
      </c>
      <c r="L871" s="48"/>
      <c r="M871" s="48" t="s">
        <v>244</v>
      </c>
      <c r="N871" s="48" t="s">
        <v>244</v>
      </c>
      <c r="O871" s="48" t="s">
        <v>244</v>
      </c>
      <c r="P871" s="53">
        <v>178825.34</v>
      </c>
      <c r="Q871" s="48" t="s">
        <v>7</v>
      </c>
      <c r="R871" s="48" t="s">
        <v>35</v>
      </c>
      <c r="S871" s="48" t="s">
        <v>31</v>
      </c>
      <c r="T871" s="51" t="s">
        <v>391</v>
      </c>
    </row>
    <row r="872" spans="1:20" ht="15" customHeight="1" x14ac:dyDescent="0.2">
      <c r="A872" s="42"/>
      <c r="B872" s="15" t="s">
        <v>5</v>
      </c>
      <c r="C872" s="8">
        <f>SUM(D872:H872)</f>
        <v>5960.8446599999997</v>
      </c>
      <c r="D872" s="6">
        <f t="shared" ref="D872" si="416">SUM(D873:D876)</f>
        <v>0</v>
      </c>
      <c r="E872" s="6">
        <f t="shared" ref="E872" si="417">SUM(E873:E876)</f>
        <v>2980.4223299999999</v>
      </c>
      <c r="F872" s="6">
        <f t="shared" ref="F872" si="418">SUM(F873:F876)</f>
        <v>2980.4223299999999</v>
      </c>
      <c r="G872" s="6">
        <f t="shared" ref="G872" si="419">SUM(G873:G876)</f>
        <v>0</v>
      </c>
      <c r="H872" s="6">
        <f t="shared" ref="H872" si="420">SUM(H873:H876)</f>
        <v>0</v>
      </c>
      <c r="I872" s="49"/>
      <c r="J872" s="49"/>
      <c r="K872" s="49"/>
      <c r="L872" s="49"/>
      <c r="M872" s="49"/>
      <c r="N872" s="49"/>
      <c r="O872" s="49"/>
      <c r="P872" s="54"/>
      <c r="Q872" s="49"/>
      <c r="R872" s="49"/>
      <c r="S872" s="49"/>
      <c r="T872" s="51"/>
    </row>
    <row r="873" spans="1:20" ht="15" customHeight="1" x14ac:dyDescent="0.2">
      <c r="A873" s="42"/>
      <c r="B873" s="15" t="s">
        <v>0</v>
      </c>
      <c r="C873" s="8">
        <f t="shared" ref="C873:C876" si="421">SUM(D873:H873)</f>
        <v>0</v>
      </c>
      <c r="D873" s="6"/>
      <c r="E873" s="6"/>
      <c r="F873" s="6"/>
      <c r="G873" s="6"/>
      <c r="H873" s="6"/>
      <c r="I873" s="49"/>
      <c r="J873" s="49"/>
      <c r="K873" s="49"/>
      <c r="L873" s="49"/>
      <c r="M873" s="49"/>
      <c r="N873" s="49"/>
      <c r="O873" s="49"/>
      <c r="P873" s="54"/>
      <c r="Q873" s="49"/>
      <c r="R873" s="49"/>
      <c r="S873" s="49"/>
      <c r="T873" s="51"/>
    </row>
    <row r="874" spans="1:20" ht="15" customHeight="1" x14ac:dyDescent="0.2">
      <c r="A874" s="42"/>
      <c r="B874" s="15" t="s">
        <v>1</v>
      </c>
      <c r="C874" s="8">
        <f t="shared" si="421"/>
        <v>5960.8446599999997</v>
      </c>
      <c r="D874" s="6">
        <v>0</v>
      </c>
      <c r="E874" s="6">
        <v>2980.4223299999999</v>
      </c>
      <c r="F874" s="6">
        <v>2980.4223299999999</v>
      </c>
      <c r="G874" s="6"/>
      <c r="H874" s="6"/>
      <c r="I874" s="49"/>
      <c r="J874" s="49"/>
      <c r="K874" s="49"/>
      <c r="L874" s="49"/>
      <c r="M874" s="49"/>
      <c r="N874" s="49"/>
      <c r="O874" s="49"/>
      <c r="P874" s="54"/>
      <c r="Q874" s="49"/>
      <c r="R874" s="49"/>
      <c r="S874" s="49"/>
      <c r="T874" s="51"/>
    </row>
    <row r="875" spans="1:20" ht="15" customHeight="1" x14ac:dyDescent="0.2">
      <c r="A875" s="42"/>
      <c r="B875" s="15" t="s">
        <v>2</v>
      </c>
      <c r="C875" s="8">
        <f t="shared" si="421"/>
        <v>0</v>
      </c>
      <c r="D875" s="6"/>
      <c r="E875" s="6"/>
      <c r="F875" s="6"/>
      <c r="G875" s="6"/>
      <c r="H875" s="6"/>
      <c r="I875" s="49"/>
      <c r="J875" s="49"/>
      <c r="K875" s="49"/>
      <c r="L875" s="49"/>
      <c r="M875" s="49"/>
      <c r="N875" s="49"/>
      <c r="O875" s="49"/>
      <c r="P875" s="54"/>
      <c r="Q875" s="49"/>
      <c r="R875" s="49"/>
      <c r="S875" s="49"/>
      <c r="T875" s="51"/>
    </row>
    <row r="876" spans="1:20" ht="15" customHeight="1" x14ac:dyDescent="0.2">
      <c r="A876" s="42"/>
      <c r="B876" s="15" t="s">
        <v>3</v>
      </c>
      <c r="C876" s="8">
        <f t="shared" si="421"/>
        <v>0</v>
      </c>
      <c r="D876" s="6"/>
      <c r="E876" s="6"/>
      <c r="F876" s="6"/>
      <c r="G876" s="6"/>
      <c r="H876" s="6"/>
      <c r="I876" s="63"/>
      <c r="J876" s="63"/>
      <c r="K876" s="63"/>
      <c r="L876" s="63"/>
      <c r="M876" s="63"/>
      <c r="N876" s="63"/>
      <c r="O876" s="63"/>
      <c r="P876" s="64"/>
      <c r="Q876" s="63"/>
      <c r="R876" s="63"/>
      <c r="S876" s="63"/>
      <c r="T876" s="51"/>
    </row>
    <row r="877" spans="1:20" x14ac:dyDescent="0.2">
      <c r="A877" s="83" t="s">
        <v>46</v>
      </c>
      <c r="B877" s="46" t="s">
        <v>160</v>
      </c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1:20" x14ac:dyDescent="0.2">
      <c r="A878" s="84"/>
      <c r="B878" s="33" t="s">
        <v>5</v>
      </c>
      <c r="C878" s="9">
        <f>SUM(D878:H878)</f>
        <v>819222.9</v>
      </c>
      <c r="D878" s="9">
        <f t="shared" ref="D878:H878" si="422">SUM(D879:D882)</f>
        <v>0</v>
      </c>
      <c r="E878" s="9">
        <f t="shared" si="422"/>
        <v>0</v>
      </c>
      <c r="F878" s="9">
        <f t="shared" si="422"/>
        <v>819222.9</v>
      </c>
      <c r="G878" s="9">
        <f t="shared" si="422"/>
        <v>0</v>
      </c>
      <c r="H878" s="9">
        <f t="shared" si="422"/>
        <v>0</v>
      </c>
      <c r="I878" s="65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7"/>
    </row>
    <row r="879" spans="1:20" ht="12.75" customHeight="1" x14ac:dyDescent="0.2">
      <c r="A879" s="84"/>
      <c r="B879" s="33" t="s">
        <v>0</v>
      </c>
      <c r="C879" s="9">
        <f t="shared" ref="C879:C882" si="423">SUM(D879:H879)</f>
        <v>819222.9</v>
      </c>
      <c r="D879" s="9">
        <f>D887</f>
        <v>0</v>
      </c>
      <c r="E879" s="9">
        <f t="shared" ref="E879:H879" si="424">E887</f>
        <v>0</v>
      </c>
      <c r="F879" s="9">
        <f t="shared" si="424"/>
        <v>819222.9</v>
      </c>
      <c r="G879" s="9">
        <f t="shared" si="424"/>
        <v>0</v>
      </c>
      <c r="H879" s="9">
        <f t="shared" si="424"/>
        <v>0</v>
      </c>
      <c r="I879" s="68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70"/>
    </row>
    <row r="880" spans="1:20" ht="12.75" customHeight="1" x14ac:dyDescent="0.2">
      <c r="A880" s="84"/>
      <c r="B880" s="33" t="s">
        <v>1</v>
      </c>
      <c r="C880" s="9">
        <f t="shared" si="423"/>
        <v>0</v>
      </c>
      <c r="D880" s="9">
        <f t="shared" ref="D880:H882" si="425">D888</f>
        <v>0</v>
      </c>
      <c r="E880" s="9">
        <f t="shared" si="425"/>
        <v>0</v>
      </c>
      <c r="F880" s="9">
        <f t="shared" si="425"/>
        <v>0</v>
      </c>
      <c r="G880" s="9">
        <f t="shared" si="425"/>
        <v>0</v>
      </c>
      <c r="H880" s="9">
        <f t="shared" si="425"/>
        <v>0</v>
      </c>
      <c r="I880" s="68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70"/>
    </row>
    <row r="881" spans="1:20" ht="12.75" customHeight="1" x14ac:dyDescent="0.2">
      <c r="A881" s="84"/>
      <c r="B881" s="33" t="s">
        <v>2</v>
      </c>
      <c r="C881" s="9">
        <f t="shared" si="423"/>
        <v>0</v>
      </c>
      <c r="D881" s="9">
        <f t="shared" si="425"/>
        <v>0</v>
      </c>
      <c r="E881" s="9">
        <f t="shared" si="425"/>
        <v>0</v>
      </c>
      <c r="F881" s="9">
        <f t="shared" si="425"/>
        <v>0</v>
      </c>
      <c r="G881" s="9">
        <f t="shared" si="425"/>
        <v>0</v>
      </c>
      <c r="H881" s="9">
        <f t="shared" si="425"/>
        <v>0</v>
      </c>
      <c r="I881" s="68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70"/>
    </row>
    <row r="882" spans="1:20" ht="12.75" customHeight="1" x14ac:dyDescent="0.2">
      <c r="A882" s="85"/>
      <c r="B882" s="33" t="s">
        <v>3</v>
      </c>
      <c r="C882" s="9">
        <f t="shared" si="423"/>
        <v>0</v>
      </c>
      <c r="D882" s="9">
        <f t="shared" si="425"/>
        <v>0</v>
      </c>
      <c r="E882" s="9">
        <f t="shared" si="425"/>
        <v>0</v>
      </c>
      <c r="F882" s="9">
        <f t="shared" si="425"/>
        <v>0</v>
      </c>
      <c r="G882" s="9">
        <f t="shared" si="425"/>
        <v>0</v>
      </c>
      <c r="H882" s="9">
        <f t="shared" si="425"/>
        <v>0</v>
      </c>
      <c r="I882" s="71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3"/>
    </row>
    <row r="883" spans="1:20" x14ac:dyDescent="0.2">
      <c r="A883" s="41" t="s">
        <v>591</v>
      </c>
      <c r="B883" s="44" t="s">
        <v>45</v>
      </c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5"/>
    </row>
    <row r="884" spans="1:20" x14ac:dyDescent="0.2">
      <c r="A884" s="42"/>
      <c r="B884" s="46" t="s">
        <v>345</v>
      </c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</row>
    <row r="885" spans="1:20" ht="50.1" customHeight="1" x14ac:dyDescent="0.2">
      <c r="A885" s="42"/>
      <c r="B885" s="60" t="s">
        <v>346</v>
      </c>
      <c r="C885" s="61"/>
      <c r="D885" s="61"/>
      <c r="E885" s="61"/>
      <c r="F885" s="61"/>
      <c r="G885" s="61"/>
      <c r="H885" s="62"/>
      <c r="I885" s="48">
        <v>2024</v>
      </c>
      <c r="J885" s="48"/>
      <c r="K885" s="48"/>
      <c r="L885" s="48"/>
      <c r="M885" s="48"/>
      <c r="N885" s="48"/>
      <c r="O885" s="48"/>
      <c r="P885" s="53"/>
      <c r="Q885" s="48"/>
      <c r="R885" s="48"/>
      <c r="S885" s="48"/>
      <c r="T885" s="51"/>
    </row>
    <row r="886" spans="1:20" ht="12.75" customHeight="1" x14ac:dyDescent="0.2">
      <c r="A886" s="42"/>
      <c r="B886" s="15" t="s">
        <v>5</v>
      </c>
      <c r="C886" s="8">
        <f>SUM(D886:H886)</f>
        <v>819222.9</v>
      </c>
      <c r="D886" s="6">
        <f t="shared" ref="D886:F886" si="426">SUM(D887:D890)</f>
        <v>0</v>
      </c>
      <c r="E886" s="6">
        <f t="shared" si="426"/>
        <v>0</v>
      </c>
      <c r="F886" s="6">
        <f t="shared" si="426"/>
        <v>819222.9</v>
      </c>
      <c r="G886" s="6">
        <f t="shared" ref="G886:H886" si="427">SUM(G887:G890)</f>
        <v>0</v>
      </c>
      <c r="H886" s="6">
        <f t="shared" si="427"/>
        <v>0</v>
      </c>
      <c r="I886" s="49"/>
      <c r="J886" s="49"/>
      <c r="K886" s="49"/>
      <c r="L886" s="49"/>
      <c r="M886" s="49"/>
      <c r="N886" s="49"/>
      <c r="O886" s="49"/>
      <c r="P886" s="54"/>
      <c r="Q886" s="49"/>
      <c r="R886" s="49"/>
      <c r="S886" s="49"/>
      <c r="T886" s="51"/>
    </row>
    <row r="887" spans="1:20" ht="12.75" customHeight="1" x14ac:dyDescent="0.2">
      <c r="A887" s="42"/>
      <c r="B887" s="15" t="s">
        <v>0</v>
      </c>
      <c r="C887" s="8">
        <f t="shared" ref="C887:C890" si="428">SUM(D887:H887)</f>
        <v>819222.9</v>
      </c>
      <c r="D887" s="6">
        <v>0</v>
      </c>
      <c r="E887" s="6">
        <v>0</v>
      </c>
      <c r="F887" s="6">
        <v>819222.9</v>
      </c>
      <c r="G887" s="6"/>
      <c r="H887" s="6"/>
      <c r="I887" s="49"/>
      <c r="J887" s="49"/>
      <c r="K887" s="49"/>
      <c r="L887" s="49"/>
      <c r="M887" s="49"/>
      <c r="N887" s="49"/>
      <c r="O887" s="49"/>
      <c r="P887" s="54"/>
      <c r="Q887" s="49"/>
      <c r="R887" s="49"/>
      <c r="S887" s="49"/>
      <c r="T887" s="51"/>
    </row>
    <row r="888" spans="1:20" ht="12.75" customHeight="1" x14ac:dyDescent="0.2">
      <c r="A888" s="42"/>
      <c r="B888" s="15" t="s">
        <v>1</v>
      </c>
      <c r="C888" s="8">
        <f t="shared" si="428"/>
        <v>0</v>
      </c>
      <c r="D888" s="6"/>
      <c r="E888" s="6"/>
      <c r="F888" s="6"/>
      <c r="G888" s="6"/>
      <c r="H888" s="6"/>
      <c r="I888" s="49"/>
      <c r="J888" s="49"/>
      <c r="K888" s="49"/>
      <c r="L888" s="49"/>
      <c r="M888" s="49"/>
      <c r="N888" s="49"/>
      <c r="O888" s="49"/>
      <c r="P888" s="54"/>
      <c r="Q888" s="49"/>
      <c r="R888" s="49"/>
      <c r="S888" s="49"/>
      <c r="T888" s="51"/>
    </row>
    <row r="889" spans="1:20" ht="12.75" customHeight="1" x14ac:dyDescent="0.2">
      <c r="A889" s="42"/>
      <c r="B889" s="15" t="s">
        <v>2</v>
      </c>
      <c r="C889" s="8">
        <f t="shared" si="428"/>
        <v>0</v>
      </c>
      <c r="D889" s="6"/>
      <c r="E889" s="6"/>
      <c r="F889" s="6"/>
      <c r="G889" s="6"/>
      <c r="H889" s="6"/>
      <c r="I889" s="49"/>
      <c r="J889" s="49"/>
      <c r="K889" s="49"/>
      <c r="L889" s="49"/>
      <c r="M889" s="49"/>
      <c r="N889" s="49"/>
      <c r="O889" s="49"/>
      <c r="P889" s="54"/>
      <c r="Q889" s="49"/>
      <c r="R889" s="49"/>
      <c r="S889" s="49"/>
      <c r="T889" s="51"/>
    </row>
    <row r="890" spans="1:20" ht="12.75" customHeight="1" x14ac:dyDescent="0.2">
      <c r="A890" s="42"/>
      <c r="B890" s="15" t="s">
        <v>3</v>
      </c>
      <c r="C890" s="8">
        <f t="shared" si="428"/>
        <v>0</v>
      </c>
      <c r="D890" s="6"/>
      <c r="E890" s="6"/>
      <c r="F890" s="6"/>
      <c r="G890" s="6"/>
      <c r="H890" s="6"/>
      <c r="I890" s="63"/>
      <c r="J890" s="63"/>
      <c r="K890" s="63"/>
      <c r="L890" s="63"/>
      <c r="M890" s="63"/>
      <c r="N890" s="63"/>
      <c r="O890" s="63"/>
      <c r="P890" s="64"/>
      <c r="Q890" s="63"/>
      <c r="R890" s="63"/>
      <c r="S890" s="63"/>
      <c r="T890" s="51"/>
    </row>
    <row r="891" spans="1:20" x14ac:dyDescent="0.2">
      <c r="A891" s="83" t="s">
        <v>326</v>
      </c>
      <c r="B891" s="46" t="s">
        <v>347</v>
      </c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</row>
    <row r="892" spans="1:20" x14ac:dyDescent="0.2">
      <c r="A892" s="84"/>
      <c r="B892" s="33" t="s">
        <v>5</v>
      </c>
      <c r="C892" s="9">
        <f>SUM(D892:H892)</f>
        <v>282147.5</v>
      </c>
      <c r="D892" s="9">
        <f t="shared" ref="D892:H892" si="429">SUM(D893:D896)</f>
        <v>0</v>
      </c>
      <c r="E892" s="9">
        <f t="shared" si="429"/>
        <v>138230.9</v>
      </c>
      <c r="F892" s="9">
        <f t="shared" si="429"/>
        <v>143916.6</v>
      </c>
      <c r="G892" s="9">
        <f t="shared" si="429"/>
        <v>0</v>
      </c>
      <c r="H892" s="9">
        <f t="shared" si="429"/>
        <v>0</v>
      </c>
      <c r="I892" s="65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7"/>
    </row>
    <row r="893" spans="1:20" ht="12.75" customHeight="1" x14ac:dyDescent="0.2">
      <c r="A893" s="84"/>
      <c r="B893" s="33" t="s">
        <v>0</v>
      </c>
      <c r="C893" s="9">
        <f t="shared" ref="C893:C896" si="430">SUM(D893:H893)</f>
        <v>282147.5</v>
      </c>
      <c r="D893" s="9">
        <f>D901</f>
        <v>0</v>
      </c>
      <c r="E893" s="9">
        <f t="shared" ref="E893:H893" si="431">E901</f>
        <v>138230.9</v>
      </c>
      <c r="F893" s="9">
        <f t="shared" si="431"/>
        <v>143916.6</v>
      </c>
      <c r="G893" s="9">
        <f t="shared" si="431"/>
        <v>0</v>
      </c>
      <c r="H893" s="9">
        <f t="shared" si="431"/>
        <v>0</v>
      </c>
      <c r="I893" s="68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70"/>
    </row>
    <row r="894" spans="1:20" ht="12.75" customHeight="1" x14ac:dyDescent="0.2">
      <c r="A894" s="84"/>
      <c r="B894" s="33" t="s">
        <v>1</v>
      </c>
      <c r="C894" s="9">
        <f t="shared" si="430"/>
        <v>0</v>
      </c>
      <c r="D894" s="9">
        <f t="shared" ref="D894:H896" si="432">D902</f>
        <v>0</v>
      </c>
      <c r="E894" s="9">
        <f t="shared" si="432"/>
        <v>0</v>
      </c>
      <c r="F894" s="9">
        <f t="shared" si="432"/>
        <v>0</v>
      </c>
      <c r="G894" s="9">
        <f t="shared" si="432"/>
        <v>0</v>
      </c>
      <c r="H894" s="9">
        <f t="shared" si="432"/>
        <v>0</v>
      </c>
      <c r="I894" s="68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70"/>
    </row>
    <row r="895" spans="1:20" ht="12.75" customHeight="1" x14ac:dyDescent="0.2">
      <c r="A895" s="84"/>
      <c r="B895" s="33" t="s">
        <v>2</v>
      </c>
      <c r="C895" s="9">
        <f t="shared" si="430"/>
        <v>0</v>
      </c>
      <c r="D895" s="9">
        <f t="shared" si="432"/>
        <v>0</v>
      </c>
      <c r="E895" s="9">
        <f t="shared" si="432"/>
        <v>0</v>
      </c>
      <c r="F895" s="9">
        <f t="shared" si="432"/>
        <v>0</v>
      </c>
      <c r="G895" s="9">
        <f t="shared" si="432"/>
        <v>0</v>
      </c>
      <c r="H895" s="9">
        <f t="shared" si="432"/>
        <v>0</v>
      </c>
      <c r="I895" s="68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70"/>
    </row>
    <row r="896" spans="1:20" ht="12.75" customHeight="1" x14ac:dyDescent="0.2">
      <c r="A896" s="84"/>
      <c r="B896" s="33" t="s">
        <v>3</v>
      </c>
      <c r="C896" s="9">
        <f t="shared" si="430"/>
        <v>0</v>
      </c>
      <c r="D896" s="9">
        <f t="shared" si="432"/>
        <v>0</v>
      </c>
      <c r="E896" s="9">
        <f t="shared" si="432"/>
        <v>0</v>
      </c>
      <c r="F896" s="9">
        <f t="shared" si="432"/>
        <v>0</v>
      </c>
      <c r="G896" s="9">
        <f t="shared" si="432"/>
        <v>0</v>
      </c>
      <c r="H896" s="9">
        <f t="shared" si="432"/>
        <v>0</v>
      </c>
      <c r="I896" s="71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3"/>
    </row>
    <row r="897" spans="1:22" x14ac:dyDescent="0.2">
      <c r="A897" s="83" t="s">
        <v>592</v>
      </c>
      <c r="B897" s="44" t="s">
        <v>131</v>
      </c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5"/>
    </row>
    <row r="898" spans="1:22" x14ac:dyDescent="0.2">
      <c r="A898" s="84"/>
      <c r="B898" s="75" t="s">
        <v>348</v>
      </c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2" ht="50.1" customHeight="1" x14ac:dyDescent="0.2">
      <c r="A899" s="84"/>
      <c r="B899" s="61" t="s">
        <v>349</v>
      </c>
      <c r="C899" s="61"/>
      <c r="D899" s="61"/>
      <c r="E899" s="61"/>
      <c r="F899" s="61"/>
      <c r="G899" s="61"/>
      <c r="H899" s="62"/>
      <c r="I899" s="48"/>
      <c r="J899" s="48"/>
      <c r="K899" s="48"/>
      <c r="L899" s="48"/>
      <c r="M899" s="48"/>
      <c r="N899" s="48"/>
      <c r="O899" s="48"/>
      <c r="P899" s="53"/>
      <c r="Q899" s="48"/>
      <c r="R899" s="48"/>
      <c r="S899" s="48"/>
      <c r="T899" s="51"/>
    </row>
    <row r="900" spans="1:22" ht="12.75" customHeight="1" x14ac:dyDescent="0.2">
      <c r="A900" s="84"/>
      <c r="B900" s="27" t="s">
        <v>5</v>
      </c>
      <c r="C900" s="8">
        <f>SUM(D900:H900)</f>
        <v>282147.5</v>
      </c>
      <c r="D900" s="6">
        <f>SUM(D901:D904)</f>
        <v>0</v>
      </c>
      <c r="E900" s="6">
        <f t="shared" ref="E900:H900" si="433">SUM(E901:E904)</f>
        <v>138230.9</v>
      </c>
      <c r="F900" s="6">
        <f t="shared" si="433"/>
        <v>143916.6</v>
      </c>
      <c r="G900" s="6">
        <f t="shared" si="433"/>
        <v>0</v>
      </c>
      <c r="H900" s="6">
        <f t="shared" si="433"/>
        <v>0</v>
      </c>
      <c r="I900" s="49"/>
      <c r="J900" s="49"/>
      <c r="K900" s="49"/>
      <c r="L900" s="49"/>
      <c r="M900" s="49"/>
      <c r="N900" s="49"/>
      <c r="O900" s="49"/>
      <c r="P900" s="54"/>
      <c r="Q900" s="49"/>
      <c r="R900" s="49"/>
      <c r="S900" s="49"/>
      <c r="T900" s="51"/>
    </row>
    <row r="901" spans="1:22" ht="12.75" customHeight="1" x14ac:dyDescent="0.2">
      <c r="A901" s="84"/>
      <c r="B901" s="27" t="s">
        <v>0</v>
      </c>
      <c r="C901" s="8">
        <f>SUM(D901:H901)</f>
        <v>282147.5</v>
      </c>
      <c r="D901" s="6">
        <v>0</v>
      </c>
      <c r="E901" s="6">
        <v>138230.9</v>
      </c>
      <c r="F901" s="6">
        <v>143916.6</v>
      </c>
      <c r="G901" s="6">
        <v>0</v>
      </c>
      <c r="H901" s="6">
        <v>0</v>
      </c>
      <c r="I901" s="49"/>
      <c r="J901" s="49"/>
      <c r="K901" s="49"/>
      <c r="L901" s="49"/>
      <c r="M901" s="49"/>
      <c r="N901" s="49"/>
      <c r="O901" s="49"/>
      <c r="P901" s="54"/>
      <c r="Q901" s="49"/>
      <c r="R901" s="49"/>
      <c r="S901" s="49"/>
      <c r="T901" s="51"/>
    </row>
    <row r="902" spans="1:22" ht="12.75" customHeight="1" x14ac:dyDescent="0.2">
      <c r="A902" s="84"/>
      <c r="B902" s="27" t="s">
        <v>1</v>
      </c>
      <c r="C902" s="8">
        <f t="shared" ref="C902:C904" si="434">SUM(D902:H902)</f>
        <v>0</v>
      </c>
      <c r="D902" s="6"/>
      <c r="E902" s="6"/>
      <c r="F902" s="6"/>
      <c r="G902" s="6"/>
      <c r="H902" s="6"/>
      <c r="I902" s="49"/>
      <c r="J902" s="49"/>
      <c r="K902" s="49"/>
      <c r="L902" s="49"/>
      <c r="M902" s="49"/>
      <c r="N902" s="49"/>
      <c r="O902" s="49"/>
      <c r="P902" s="54"/>
      <c r="Q902" s="49"/>
      <c r="R902" s="49"/>
      <c r="S902" s="49"/>
      <c r="T902" s="51"/>
    </row>
    <row r="903" spans="1:22" ht="12.75" customHeight="1" x14ac:dyDescent="0.2">
      <c r="A903" s="83"/>
      <c r="B903" s="27" t="s">
        <v>2</v>
      </c>
      <c r="C903" s="8">
        <f t="shared" si="434"/>
        <v>0</v>
      </c>
      <c r="D903" s="6"/>
      <c r="E903" s="6"/>
      <c r="F903" s="6"/>
      <c r="G903" s="6"/>
      <c r="H903" s="6"/>
      <c r="I903" s="49"/>
      <c r="J903" s="49"/>
      <c r="K903" s="49"/>
      <c r="L903" s="49"/>
      <c r="M903" s="49"/>
      <c r="N903" s="49"/>
      <c r="O903" s="49"/>
      <c r="P903" s="54"/>
      <c r="Q903" s="49"/>
      <c r="R903" s="49"/>
      <c r="S903" s="49"/>
      <c r="T903" s="51"/>
    </row>
    <row r="904" spans="1:22" ht="12.75" customHeight="1" x14ac:dyDescent="0.2">
      <c r="A904" s="84"/>
      <c r="B904" s="27" t="s">
        <v>3</v>
      </c>
      <c r="C904" s="8">
        <f t="shared" si="434"/>
        <v>0</v>
      </c>
      <c r="D904" s="6"/>
      <c r="E904" s="6"/>
      <c r="F904" s="6"/>
      <c r="G904" s="6"/>
      <c r="H904" s="6"/>
      <c r="I904" s="63"/>
      <c r="J904" s="63"/>
      <c r="K904" s="63"/>
      <c r="L904" s="63"/>
      <c r="M904" s="63"/>
      <c r="N904" s="63"/>
      <c r="O904" s="63"/>
      <c r="P904" s="64"/>
      <c r="Q904" s="63"/>
      <c r="R904" s="63"/>
      <c r="S904" s="63"/>
      <c r="T904" s="51"/>
    </row>
    <row r="905" spans="1:22" ht="12.75" customHeight="1" x14ac:dyDescent="0.2">
      <c r="A905" s="83" t="s">
        <v>409</v>
      </c>
      <c r="B905" s="46" t="s">
        <v>410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1:22" ht="12.75" customHeight="1" x14ac:dyDescent="0.2">
      <c r="A906" s="84"/>
      <c r="B906" s="33" t="s">
        <v>5</v>
      </c>
      <c r="C906" s="9">
        <f>SUM(D906:H906)</f>
        <v>17784.67871</v>
      </c>
      <c r="D906" s="9">
        <f>SUM(D907:D911)</f>
        <v>17784.67871</v>
      </c>
      <c r="E906" s="9">
        <f>SUM(E907:E911)</f>
        <v>0</v>
      </c>
      <c r="F906" s="9">
        <f>SUM(F907:F911)</f>
        <v>0</v>
      </c>
      <c r="G906" s="9">
        <f>SUM(G907:G911)</f>
        <v>0</v>
      </c>
      <c r="H906" s="9">
        <f>SUM(H907:H911)</f>
        <v>0</v>
      </c>
      <c r="I906" s="65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7"/>
    </row>
    <row r="907" spans="1:22" ht="12.75" customHeight="1" x14ac:dyDescent="0.2">
      <c r="A907" s="84"/>
      <c r="B907" s="33" t="s">
        <v>0</v>
      </c>
      <c r="C907" s="9">
        <f>SUM(D907:H907)</f>
        <v>0</v>
      </c>
      <c r="D907" s="9">
        <f>D916+D925</f>
        <v>0</v>
      </c>
      <c r="E907" s="9">
        <f t="shared" ref="E907:H907" si="435">E916+E925</f>
        <v>0</v>
      </c>
      <c r="F907" s="9">
        <f t="shared" si="435"/>
        <v>0</v>
      </c>
      <c r="G907" s="9">
        <f t="shared" si="435"/>
        <v>0</v>
      </c>
      <c r="H907" s="9">
        <f t="shared" si="435"/>
        <v>0</v>
      </c>
      <c r="I907" s="68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70"/>
    </row>
    <row r="908" spans="1:22" ht="12.75" customHeight="1" x14ac:dyDescent="0.2">
      <c r="A908" s="84"/>
      <c r="B908" s="33" t="s">
        <v>1</v>
      </c>
      <c r="C908" s="9">
        <f t="shared" ref="C908:C911" si="436">SUM(D908:H908)</f>
        <v>0</v>
      </c>
      <c r="D908" s="9">
        <f t="shared" ref="D908:H911" si="437">D917+D926</f>
        <v>0</v>
      </c>
      <c r="E908" s="9">
        <f t="shared" si="437"/>
        <v>0</v>
      </c>
      <c r="F908" s="9">
        <f t="shared" si="437"/>
        <v>0</v>
      </c>
      <c r="G908" s="9">
        <f t="shared" si="437"/>
        <v>0</v>
      </c>
      <c r="H908" s="9">
        <f t="shared" si="437"/>
        <v>0</v>
      </c>
      <c r="I908" s="68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70"/>
    </row>
    <row r="909" spans="1:22" ht="39.950000000000003" customHeight="1" x14ac:dyDescent="0.2">
      <c r="A909" s="84"/>
      <c r="B909" s="33" t="s">
        <v>418</v>
      </c>
      <c r="C909" s="9">
        <f>SUM(D909:H909)</f>
        <v>17784.67871</v>
      </c>
      <c r="D909" s="9">
        <f t="shared" si="437"/>
        <v>17784.67871</v>
      </c>
      <c r="E909" s="9">
        <f t="shared" si="437"/>
        <v>0</v>
      </c>
      <c r="F909" s="9">
        <f t="shared" si="437"/>
        <v>0</v>
      </c>
      <c r="G909" s="9">
        <f t="shared" si="437"/>
        <v>0</v>
      </c>
      <c r="H909" s="9">
        <f t="shared" si="437"/>
        <v>0</v>
      </c>
      <c r="I909" s="68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70"/>
    </row>
    <row r="910" spans="1:22" ht="12.75" customHeight="1" x14ac:dyDescent="0.2">
      <c r="A910" s="84"/>
      <c r="B910" s="33" t="s">
        <v>2</v>
      </c>
      <c r="C910" s="9">
        <f t="shared" si="436"/>
        <v>0</v>
      </c>
      <c r="D910" s="9">
        <f t="shared" si="437"/>
        <v>0</v>
      </c>
      <c r="E910" s="9">
        <f t="shared" si="437"/>
        <v>0</v>
      </c>
      <c r="F910" s="9">
        <f t="shared" si="437"/>
        <v>0</v>
      </c>
      <c r="G910" s="9">
        <f t="shared" si="437"/>
        <v>0</v>
      </c>
      <c r="H910" s="9">
        <f t="shared" si="437"/>
        <v>0</v>
      </c>
      <c r="I910" s="68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70"/>
    </row>
    <row r="911" spans="1:22" ht="12.75" customHeight="1" x14ac:dyDescent="0.2">
      <c r="A911" s="84"/>
      <c r="B911" s="33" t="s">
        <v>3</v>
      </c>
      <c r="C911" s="9">
        <f t="shared" si="436"/>
        <v>0</v>
      </c>
      <c r="D911" s="9">
        <f t="shared" si="437"/>
        <v>0</v>
      </c>
      <c r="E911" s="9">
        <f t="shared" si="437"/>
        <v>0</v>
      </c>
      <c r="F911" s="9">
        <f t="shared" si="437"/>
        <v>0</v>
      </c>
      <c r="G911" s="9">
        <f t="shared" si="437"/>
        <v>0</v>
      </c>
      <c r="H911" s="9">
        <f t="shared" si="437"/>
        <v>0</v>
      </c>
      <c r="I911" s="71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3"/>
    </row>
    <row r="912" spans="1:22" ht="12.75" customHeight="1" x14ac:dyDescent="0.2">
      <c r="A912" s="83" t="s">
        <v>593</v>
      </c>
      <c r="B912" s="74" t="s">
        <v>411</v>
      </c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19"/>
      <c r="V912" s="20"/>
    </row>
    <row r="913" spans="1:22" ht="12.75" customHeight="1" x14ac:dyDescent="0.2">
      <c r="A913" s="84"/>
      <c r="B913" s="74" t="s">
        <v>412</v>
      </c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5"/>
    </row>
    <row r="914" spans="1:22" ht="50.1" customHeight="1" x14ac:dyDescent="0.2">
      <c r="A914" s="84"/>
      <c r="B914" s="74" t="s">
        <v>413</v>
      </c>
      <c r="C914" s="44"/>
      <c r="D914" s="44"/>
      <c r="E914" s="44"/>
      <c r="F914" s="44"/>
      <c r="G914" s="44"/>
      <c r="H914" s="45"/>
      <c r="I914" s="48" t="s">
        <v>22</v>
      </c>
      <c r="J914" s="48"/>
      <c r="K914" s="48" t="s">
        <v>414</v>
      </c>
      <c r="L914" s="48"/>
      <c r="M914" s="48" t="s">
        <v>415</v>
      </c>
      <c r="N914" s="48" t="s">
        <v>411</v>
      </c>
      <c r="O914" s="48" t="s">
        <v>416</v>
      </c>
      <c r="P914" s="53" t="s">
        <v>417</v>
      </c>
      <c r="Q914" s="48" t="s">
        <v>30</v>
      </c>
      <c r="R914" s="48" t="s">
        <v>8</v>
      </c>
      <c r="S914" s="48" t="s">
        <v>32</v>
      </c>
      <c r="T914" s="48"/>
    </row>
    <row r="915" spans="1:22" ht="12.75" customHeight="1" x14ac:dyDescent="0.2">
      <c r="A915" s="83"/>
      <c r="B915" s="27" t="s">
        <v>5</v>
      </c>
      <c r="C915" s="8">
        <f>SUM(D915:H915)</f>
        <v>5884.6787100000001</v>
      </c>
      <c r="D915" s="6">
        <f>SUM(D916:D920)</f>
        <v>5884.6787100000001</v>
      </c>
      <c r="E915" s="6">
        <f t="shared" ref="E915:H915" si="438">SUM(E916:E920)</f>
        <v>0</v>
      </c>
      <c r="F915" s="6">
        <f t="shared" si="438"/>
        <v>0</v>
      </c>
      <c r="G915" s="6">
        <f t="shared" si="438"/>
        <v>0</v>
      </c>
      <c r="H915" s="6">
        <f t="shared" si="438"/>
        <v>0</v>
      </c>
      <c r="I915" s="49"/>
      <c r="J915" s="49"/>
      <c r="K915" s="49"/>
      <c r="L915" s="49"/>
      <c r="M915" s="49"/>
      <c r="N915" s="49"/>
      <c r="O915" s="49"/>
      <c r="P915" s="54"/>
      <c r="Q915" s="49"/>
      <c r="R915" s="49"/>
      <c r="S915" s="49"/>
      <c r="T915" s="49"/>
    </row>
    <row r="916" spans="1:22" ht="12.75" customHeight="1" x14ac:dyDescent="0.2">
      <c r="A916" s="84"/>
      <c r="B916" s="27" t="s">
        <v>0</v>
      </c>
      <c r="C916" s="8">
        <f t="shared" ref="C916:C920" si="439">SUM(D916:H916)</f>
        <v>0</v>
      </c>
      <c r="D916" s="6"/>
      <c r="E916" s="6"/>
      <c r="F916" s="6"/>
      <c r="G916" s="6"/>
      <c r="H916" s="6"/>
      <c r="I916" s="49"/>
      <c r="J916" s="49"/>
      <c r="K916" s="49"/>
      <c r="L916" s="49"/>
      <c r="M916" s="49"/>
      <c r="N916" s="49"/>
      <c r="O916" s="49"/>
      <c r="P916" s="54"/>
      <c r="Q916" s="49"/>
      <c r="R916" s="49"/>
      <c r="S916" s="49"/>
      <c r="T916" s="49"/>
    </row>
    <row r="917" spans="1:22" ht="12.75" customHeight="1" x14ac:dyDescent="0.2">
      <c r="A917" s="84"/>
      <c r="B917" s="27" t="s">
        <v>1</v>
      </c>
      <c r="C917" s="8">
        <f t="shared" si="439"/>
        <v>0</v>
      </c>
      <c r="D917" s="6"/>
      <c r="E917" s="6"/>
      <c r="F917" s="6"/>
      <c r="G917" s="6"/>
      <c r="H917" s="6"/>
      <c r="I917" s="49"/>
      <c r="J917" s="49"/>
      <c r="K917" s="49"/>
      <c r="L917" s="49"/>
      <c r="M917" s="49"/>
      <c r="N917" s="49"/>
      <c r="O917" s="49"/>
      <c r="P917" s="54"/>
      <c r="Q917" s="49"/>
      <c r="R917" s="49"/>
      <c r="S917" s="49"/>
      <c r="T917" s="49"/>
    </row>
    <row r="918" spans="1:22" ht="39.950000000000003" customHeight="1" x14ac:dyDescent="0.2">
      <c r="A918" s="83"/>
      <c r="B918" s="27" t="s">
        <v>418</v>
      </c>
      <c r="C918" s="8">
        <f t="shared" si="439"/>
        <v>5884.6787100000001</v>
      </c>
      <c r="D918" s="6">
        <f>0+5884.67871</f>
        <v>5884.6787100000001</v>
      </c>
      <c r="E918" s="6"/>
      <c r="F918" s="6"/>
      <c r="G918" s="6"/>
      <c r="H918" s="6"/>
      <c r="I918" s="49"/>
      <c r="J918" s="49"/>
      <c r="K918" s="49"/>
      <c r="L918" s="49"/>
      <c r="M918" s="49"/>
      <c r="N918" s="49"/>
      <c r="O918" s="49"/>
      <c r="P918" s="54"/>
      <c r="Q918" s="49"/>
      <c r="R918" s="49"/>
      <c r="S918" s="49"/>
      <c r="T918" s="49"/>
    </row>
    <row r="919" spans="1:22" ht="12.75" customHeight="1" x14ac:dyDescent="0.2">
      <c r="A919" s="84"/>
      <c r="B919" s="27" t="s">
        <v>2</v>
      </c>
      <c r="C919" s="8">
        <f t="shared" si="439"/>
        <v>0</v>
      </c>
      <c r="D919" s="6"/>
      <c r="E919" s="6"/>
      <c r="F919" s="6"/>
      <c r="G919" s="6"/>
      <c r="H919" s="6"/>
      <c r="I919" s="49"/>
      <c r="J919" s="49"/>
      <c r="K919" s="49"/>
      <c r="L919" s="49"/>
      <c r="M919" s="49"/>
      <c r="N919" s="49"/>
      <c r="O919" s="49"/>
      <c r="P919" s="54"/>
      <c r="Q919" s="49"/>
      <c r="R919" s="49"/>
      <c r="S919" s="49"/>
      <c r="T919" s="49"/>
    </row>
    <row r="920" spans="1:22" ht="12.75" customHeight="1" x14ac:dyDescent="0.2">
      <c r="A920" s="84"/>
      <c r="B920" s="27" t="s">
        <v>3</v>
      </c>
      <c r="C920" s="8">
        <f t="shared" si="439"/>
        <v>0</v>
      </c>
      <c r="D920" s="6"/>
      <c r="E920" s="6"/>
      <c r="F920" s="6"/>
      <c r="G920" s="6"/>
      <c r="H920" s="6"/>
      <c r="I920" s="63"/>
      <c r="J920" s="63"/>
      <c r="K920" s="63"/>
      <c r="L920" s="63"/>
      <c r="M920" s="63"/>
      <c r="N920" s="63"/>
      <c r="O920" s="63"/>
      <c r="P920" s="64"/>
      <c r="Q920" s="63"/>
      <c r="R920" s="63"/>
      <c r="S920" s="63"/>
      <c r="T920" s="63"/>
    </row>
    <row r="921" spans="1:22" ht="12.75" customHeight="1" x14ac:dyDescent="0.2">
      <c r="A921" s="83" t="s">
        <v>594</v>
      </c>
      <c r="B921" s="74" t="s">
        <v>411</v>
      </c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19"/>
      <c r="V921" s="20"/>
    </row>
    <row r="922" spans="1:22" ht="12.75" customHeight="1" x14ac:dyDescent="0.2">
      <c r="A922" s="84"/>
      <c r="B922" s="74" t="s">
        <v>412</v>
      </c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5"/>
    </row>
    <row r="923" spans="1:22" ht="50.1" customHeight="1" x14ac:dyDescent="0.2">
      <c r="A923" s="84"/>
      <c r="B923" s="74" t="s">
        <v>419</v>
      </c>
      <c r="C923" s="44"/>
      <c r="D923" s="44"/>
      <c r="E923" s="44"/>
      <c r="F923" s="44"/>
      <c r="G923" s="44"/>
      <c r="H923" s="45"/>
      <c r="I923" s="48"/>
      <c r="J923" s="48" t="s">
        <v>22</v>
      </c>
      <c r="K923" s="51" t="s">
        <v>414</v>
      </c>
      <c r="L923" s="48"/>
      <c r="M923" s="51" t="s">
        <v>415</v>
      </c>
      <c r="N923" s="51" t="s">
        <v>411</v>
      </c>
      <c r="O923" s="51" t="s">
        <v>416</v>
      </c>
      <c r="P923" s="79" t="s">
        <v>420</v>
      </c>
      <c r="Q923" s="51" t="s">
        <v>30</v>
      </c>
      <c r="R923" s="51" t="s">
        <v>8</v>
      </c>
      <c r="S923" s="51" t="s">
        <v>25</v>
      </c>
      <c r="T923" s="48"/>
    </row>
    <row r="924" spans="1:22" ht="12.75" customHeight="1" x14ac:dyDescent="0.2">
      <c r="A924" s="83"/>
      <c r="B924" s="27" t="s">
        <v>5</v>
      </c>
      <c r="C924" s="8">
        <f>SUM(D924:H924)</f>
        <v>11900</v>
      </c>
      <c r="D924" s="6">
        <f>SUM(D925:D929)</f>
        <v>11900</v>
      </c>
      <c r="E924" s="6">
        <f t="shared" ref="E924:H924" si="440">SUM(E925:E929)</f>
        <v>0</v>
      </c>
      <c r="F924" s="6">
        <f t="shared" si="440"/>
        <v>0</v>
      </c>
      <c r="G924" s="6">
        <f t="shared" si="440"/>
        <v>0</v>
      </c>
      <c r="H924" s="6">
        <f t="shared" si="440"/>
        <v>0</v>
      </c>
      <c r="I924" s="49"/>
      <c r="J924" s="49"/>
      <c r="K924" s="51"/>
      <c r="L924" s="49"/>
      <c r="M924" s="51"/>
      <c r="N924" s="51"/>
      <c r="O924" s="51"/>
      <c r="P924" s="79"/>
      <c r="Q924" s="51"/>
      <c r="R924" s="51"/>
      <c r="S924" s="51"/>
      <c r="T924" s="49"/>
    </row>
    <row r="925" spans="1:22" ht="12.75" customHeight="1" x14ac:dyDescent="0.2">
      <c r="A925" s="84"/>
      <c r="B925" s="27" t="s">
        <v>0</v>
      </c>
      <c r="C925" s="8">
        <f t="shared" ref="C925:C929" si="441">SUM(D925:H925)</f>
        <v>0</v>
      </c>
      <c r="D925" s="6"/>
      <c r="E925" s="6"/>
      <c r="F925" s="6"/>
      <c r="G925" s="6"/>
      <c r="H925" s="6"/>
      <c r="I925" s="49"/>
      <c r="J925" s="49"/>
      <c r="K925" s="51"/>
      <c r="L925" s="49"/>
      <c r="M925" s="51"/>
      <c r="N925" s="51"/>
      <c r="O925" s="51"/>
      <c r="P925" s="79"/>
      <c r="Q925" s="51"/>
      <c r="R925" s="51"/>
      <c r="S925" s="51"/>
      <c r="T925" s="49"/>
    </row>
    <row r="926" spans="1:22" ht="12.75" customHeight="1" x14ac:dyDescent="0.2">
      <c r="A926" s="84"/>
      <c r="B926" s="27" t="s">
        <v>1</v>
      </c>
      <c r="C926" s="8">
        <f t="shared" si="441"/>
        <v>0</v>
      </c>
      <c r="D926" s="6"/>
      <c r="E926" s="6"/>
      <c r="F926" s="6"/>
      <c r="G926" s="6"/>
      <c r="H926" s="6"/>
      <c r="I926" s="49"/>
      <c r="J926" s="49"/>
      <c r="K926" s="51"/>
      <c r="L926" s="49"/>
      <c r="M926" s="51"/>
      <c r="N926" s="51"/>
      <c r="O926" s="51"/>
      <c r="P926" s="79"/>
      <c r="Q926" s="51"/>
      <c r="R926" s="51"/>
      <c r="S926" s="51"/>
      <c r="T926" s="49"/>
    </row>
    <row r="927" spans="1:22" ht="39.950000000000003" customHeight="1" x14ac:dyDescent="0.2">
      <c r="A927" s="83"/>
      <c r="B927" s="27" t="s">
        <v>418</v>
      </c>
      <c r="C927" s="8">
        <f t="shared" si="441"/>
        <v>11900</v>
      </c>
      <c r="D927" s="6">
        <f>0+11900</f>
        <v>11900</v>
      </c>
      <c r="E927" s="6"/>
      <c r="F927" s="6"/>
      <c r="G927" s="6"/>
      <c r="H927" s="6"/>
      <c r="I927" s="49"/>
      <c r="J927" s="49"/>
      <c r="K927" s="51"/>
      <c r="L927" s="49"/>
      <c r="M927" s="51"/>
      <c r="N927" s="51"/>
      <c r="O927" s="51"/>
      <c r="P927" s="79"/>
      <c r="Q927" s="51"/>
      <c r="R927" s="51"/>
      <c r="S927" s="51"/>
      <c r="T927" s="49"/>
    </row>
    <row r="928" spans="1:22" ht="12.75" customHeight="1" x14ac:dyDescent="0.2">
      <c r="A928" s="84"/>
      <c r="B928" s="27" t="s">
        <v>2</v>
      </c>
      <c r="C928" s="8">
        <f t="shared" si="441"/>
        <v>0</v>
      </c>
      <c r="D928" s="6"/>
      <c r="E928" s="6"/>
      <c r="F928" s="6"/>
      <c r="G928" s="6"/>
      <c r="H928" s="6"/>
      <c r="I928" s="49"/>
      <c r="J928" s="49"/>
      <c r="K928" s="51"/>
      <c r="L928" s="49"/>
      <c r="M928" s="51"/>
      <c r="N928" s="51"/>
      <c r="O928" s="51"/>
      <c r="P928" s="79"/>
      <c r="Q928" s="51"/>
      <c r="R928" s="51"/>
      <c r="S928" s="51"/>
      <c r="T928" s="49"/>
    </row>
    <row r="929" spans="1:20" ht="12.75" customHeight="1" x14ac:dyDescent="0.2">
      <c r="A929" s="84"/>
      <c r="B929" s="27" t="s">
        <v>3</v>
      </c>
      <c r="C929" s="8">
        <f t="shared" si="441"/>
        <v>0</v>
      </c>
      <c r="D929" s="6"/>
      <c r="E929" s="6"/>
      <c r="F929" s="6"/>
      <c r="G929" s="6"/>
      <c r="H929" s="6"/>
      <c r="I929" s="63"/>
      <c r="J929" s="63"/>
      <c r="K929" s="51"/>
      <c r="L929" s="63"/>
      <c r="M929" s="51"/>
      <c r="N929" s="51"/>
      <c r="O929" s="51"/>
      <c r="P929" s="79"/>
      <c r="Q929" s="51"/>
      <c r="R929" s="51"/>
      <c r="S929" s="51"/>
      <c r="T929" s="63"/>
    </row>
    <row r="930" spans="1:20" ht="12.75" customHeight="1" x14ac:dyDescent="0.2">
      <c r="A930" s="83" t="s">
        <v>421</v>
      </c>
      <c r="B930" s="46" t="s">
        <v>422</v>
      </c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</row>
    <row r="931" spans="1:20" ht="12.75" customHeight="1" x14ac:dyDescent="0.2">
      <c r="A931" s="84"/>
      <c r="B931" s="33" t="s">
        <v>5</v>
      </c>
      <c r="C931" s="9">
        <f>SUM(D931:H931)</f>
        <v>45573.130599999997</v>
      </c>
      <c r="D931" s="9">
        <f>SUM(D932:D935)</f>
        <v>45573.130599999997</v>
      </c>
      <c r="E931" s="9">
        <f>SUM(E932:E935)</f>
        <v>0</v>
      </c>
      <c r="F931" s="9">
        <f>SUM(F932:F935)</f>
        <v>0</v>
      </c>
      <c r="G931" s="9">
        <f>SUM(G932:G935)</f>
        <v>0</v>
      </c>
      <c r="H931" s="9">
        <f>SUM(H932:H935)</f>
        <v>0</v>
      </c>
      <c r="I931" s="65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7"/>
    </row>
    <row r="932" spans="1:20" ht="12.75" customHeight="1" x14ac:dyDescent="0.2">
      <c r="A932" s="84"/>
      <c r="B932" s="33" t="s">
        <v>0</v>
      </c>
      <c r="C932" s="9">
        <f>SUM(D932:H932)</f>
        <v>0</v>
      </c>
      <c r="D932" s="9">
        <f>D940</f>
        <v>0</v>
      </c>
      <c r="E932" s="9">
        <f t="shared" ref="E932:H932" si="442">E940</f>
        <v>0</v>
      </c>
      <c r="F932" s="9">
        <f t="shared" si="442"/>
        <v>0</v>
      </c>
      <c r="G932" s="9">
        <f t="shared" si="442"/>
        <v>0</v>
      </c>
      <c r="H932" s="9">
        <f t="shared" si="442"/>
        <v>0</v>
      </c>
      <c r="I932" s="68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70"/>
    </row>
    <row r="933" spans="1:20" ht="12.75" customHeight="1" x14ac:dyDescent="0.2">
      <c r="A933" s="84"/>
      <c r="B933" s="33" t="s">
        <v>1</v>
      </c>
      <c r="C933" s="9">
        <f t="shared" ref="C933" si="443">SUM(D933:H933)</f>
        <v>41015.817539999996</v>
      </c>
      <c r="D933" s="9">
        <f t="shared" ref="D933:H935" si="444">D941</f>
        <v>41015.817539999996</v>
      </c>
      <c r="E933" s="9">
        <f t="shared" si="444"/>
        <v>0</v>
      </c>
      <c r="F933" s="9">
        <f t="shared" si="444"/>
        <v>0</v>
      </c>
      <c r="G933" s="9">
        <f t="shared" si="444"/>
        <v>0</v>
      </c>
      <c r="H933" s="9">
        <f t="shared" si="444"/>
        <v>0</v>
      </c>
      <c r="I933" s="68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70"/>
    </row>
    <row r="934" spans="1:20" ht="12.75" customHeight="1" x14ac:dyDescent="0.2">
      <c r="A934" s="84"/>
      <c r="B934" s="33" t="s">
        <v>2</v>
      </c>
      <c r="C934" s="9">
        <f t="shared" ref="C934:C935" si="445">SUM(D934:H934)</f>
        <v>4557.3130600000004</v>
      </c>
      <c r="D934" s="9">
        <f t="shared" si="444"/>
        <v>4557.3130600000004</v>
      </c>
      <c r="E934" s="9">
        <f t="shared" si="444"/>
        <v>0</v>
      </c>
      <c r="F934" s="9">
        <f t="shared" si="444"/>
        <v>0</v>
      </c>
      <c r="G934" s="9">
        <f t="shared" si="444"/>
        <v>0</v>
      </c>
      <c r="H934" s="9">
        <f t="shared" si="444"/>
        <v>0</v>
      </c>
      <c r="I934" s="68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70"/>
    </row>
    <row r="935" spans="1:20" ht="12.75" customHeight="1" x14ac:dyDescent="0.2">
      <c r="A935" s="84"/>
      <c r="B935" s="33" t="s">
        <v>3</v>
      </c>
      <c r="C935" s="9">
        <f t="shared" si="445"/>
        <v>0</v>
      </c>
      <c r="D935" s="9">
        <f t="shared" si="444"/>
        <v>0</v>
      </c>
      <c r="E935" s="9">
        <f t="shared" si="444"/>
        <v>0</v>
      </c>
      <c r="F935" s="9">
        <f t="shared" si="444"/>
        <v>0</v>
      </c>
      <c r="G935" s="9">
        <f t="shared" si="444"/>
        <v>0</v>
      </c>
      <c r="H935" s="9">
        <f t="shared" si="444"/>
        <v>0</v>
      </c>
      <c r="I935" s="71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3"/>
    </row>
    <row r="936" spans="1:20" ht="12.75" customHeight="1" x14ac:dyDescent="0.2">
      <c r="A936" s="83" t="s">
        <v>595</v>
      </c>
      <c r="B936" s="44" t="s">
        <v>69</v>
      </c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5"/>
    </row>
    <row r="937" spans="1:20" ht="12.75" customHeight="1" x14ac:dyDescent="0.2">
      <c r="A937" s="84"/>
      <c r="B937" s="75" t="s">
        <v>423</v>
      </c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</row>
    <row r="938" spans="1:20" ht="50.1" customHeight="1" x14ac:dyDescent="0.2">
      <c r="A938" s="84"/>
      <c r="B938" s="61" t="s">
        <v>424</v>
      </c>
      <c r="C938" s="61"/>
      <c r="D938" s="61"/>
      <c r="E938" s="61"/>
      <c r="F938" s="61"/>
      <c r="G938" s="61"/>
      <c r="H938" s="62"/>
      <c r="I938" s="48">
        <v>2020</v>
      </c>
      <c r="J938" s="48"/>
      <c r="K938" s="48" t="s">
        <v>50</v>
      </c>
      <c r="L938" s="48" t="s">
        <v>425</v>
      </c>
      <c r="M938" s="48" t="s">
        <v>426</v>
      </c>
      <c r="N938" s="48" t="s">
        <v>72</v>
      </c>
      <c r="O938" s="48" t="s">
        <v>72</v>
      </c>
      <c r="P938" s="53"/>
      <c r="Q938" s="48" t="s">
        <v>7</v>
      </c>
      <c r="R938" s="48" t="s">
        <v>426</v>
      </c>
      <c r="S938" s="48" t="s">
        <v>31</v>
      </c>
      <c r="T938" s="76" t="s">
        <v>427</v>
      </c>
    </row>
    <row r="939" spans="1:20" ht="12.75" customHeight="1" x14ac:dyDescent="0.2">
      <c r="A939" s="84"/>
      <c r="B939" s="27" t="s">
        <v>5</v>
      </c>
      <c r="C939" s="8">
        <f>SUM(D939:H939)</f>
        <v>45573.130599999997</v>
      </c>
      <c r="D939" s="6">
        <f>SUM(D940:D943)</f>
        <v>45573.130599999997</v>
      </c>
      <c r="E939" s="6">
        <f t="shared" ref="E939:H939" si="446">SUM(E940:E943)</f>
        <v>0</v>
      </c>
      <c r="F939" s="6">
        <f t="shared" si="446"/>
        <v>0</v>
      </c>
      <c r="G939" s="6">
        <f t="shared" si="446"/>
        <v>0</v>
      </c>
      <c r="H939" s="6">
        <f t="shared" si="446"/>
        <v>0</v>
      </c>
      <c r="I939" s="49"/>
      <c r="J939" s="49"/>
      <c r="K939" s="49"/>
      <c r="L939" s="49"/>
      <c r="M939" s="49"/>
      <c r="N939" s="49"/>
      <c r="O939" s="49"/>
      <c r="P939" s="54"/>
      <c r="Q939" s="49"/>
      <c r="R939" s="49"/>
      <c r="S939" s="49"/>
      <c r="T939" s="76"/>
    </row>
    <row r="940" spans="1:20" ht="12.75" customHeight="1" x14ac:dyDescent="0.2">
      <c r="A940" s="84"/>
      <c r="B940" s="27" t="s">
        <v>0</v>
      </c>
      <c r="C940" s="8">
        <f>SUM(D940:H940)</f>
        <v>0</v>
      </c>
      <c r="D940" s="6">
        <v>0</v>
      </c>
      <c r="E940" s="6"/>
      <c r="F940" s="6"/>
      <c r="G940" s="6"/>
      <c r="H940" s="6"/>
      <c r="I940" s="49"/>
      <c r="J940" s="49"/>
      <c r="K940" s="49"/>
      <c r="L940" s="49"/>
      <c r="M940" s="49"/>
      <c r="N940" s="49"/>
      <c r="O940" s="49"/>
      <c r="P940" s="54"/>
      <c r="Q940" s="49"/>
      <c r="R940" s="49"/>
      <c r="S940" s="49"/>
      <c r="T940" s="76"/>
    </row>
    <row r="941" spans="1:20" ht="12.75" customHeight="1" x14ac:dyDescent="0.2">
      <c r="A941" s="84"/>
      <c r="B941" s="27" t="s">
        <v>1</v>
      </c>
      <c r="C941" s="8">
        <f t="shared" ref="C941:C943" si="447">SUM(D941:H941)</f>
        <v>41015.817539999996</v>
      </c>
      <c r="D941" s="6">
        <f>0+41015.81754</f>
        <v>41015.817539999996</v>
      </c>
      <c r="E941" s="6"/>
      <c r="F941" s="6"/>
      <c r="G941" s="6"/>
      <c r="H941" s="6"/>
      <c r="I941" s="49"/>
      <c r="J941" s="49"/>
      <c r="K941" s="49"/>
      <c r="L941" s="49"/>
      <c r="M941" s="49"/>
      <c r="N941" s="49"/>
      <c r="O941" s="49"/>
      <c r="P941" s="54"/>
      <c r="Q941" s="49"/>
      <c r="R941" s="49"/>
      <c r="S941" s="49"/>
      <c r="T941" s="76"/>
    </row>
    <row r="942" spans="1:20" ht="12.75" customHeight="1" x14ac:dyDescent="0.2">
      <c r="A942" s="83"/>
      <c r="B942" s="27" t="s">
        <v>2</v>
      </c>
      <c r="C942" s="8">
        <f t="shared" si="447"/>
        <v>4557.3130600000004</v>
      </c>
      <c r="D942" s="6">
        <f>0+4557.31306</f>
        <v>4557.3130600000004</v>
      </c>
      <c r="E942" s="6"/>
      <c r="F942" s="6"/>
      <c r="G942" s="6"/>
      <c r="H942" s="6"/>
      <c r="I942" s="49"/>
      <c r="J942" s="49"/>
      <c r="K942" s="49"/>
      <c r="L942" s="49"/>
      <c r="M942" s="49"/>
      <c r="N942" s="49"/>
      <c r="O942" s="49"/>
      <c r="P942" s="54"/>
      <c r="Q942" s="49"/>
      <c r="R942" s="49"/>
      <c r="S942" s="49"/>
      <c r="T942" s="76"/>
    </row>
    <row r="943" spans="1:20" ht="12.75" customHeight="1" x14ac:dyDescent="0.2">
      <c r="A943" s="84"/>
      <c r="B943" s="27" t="s">
        <v>3</v>
      </c>
      <c r="C943" s="8">
        <f t="shared" si="447"/>
        <v>0</v>
      </c>
      <c r="D943" s="6"/>
      <c r="E943" s="6"/>
      <c r="F943" s="6"/>
      <c r="G943" s="6"/>
      <c r="H943" s="6"/>
      <c r="I943" s="63"/>
      <c r="J943" s="63"/>
      <c r="K943" s="63"/>
      <c r="L943" s="63"/>
      <c r="M943" s="63"/>
      <c r="N943" s="63"/>
      <c r="O943" s="63"/>
      <c r="P943" s="64"/>
      <c r="Q943" s="63"/>
      <c r="R943" s="63"/>
      <c r="S943" s="63"/>
      <c r="T943" s="76"/>
    </row>
    <row r="944" spans="1:20" x14ac:dyDescent="0.2">
      <c r="A944" s="81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</row>
    <row r="945" spans="1:20" x14ac:dyDescent="0.2">
      <c r="A945" s="80" t="s">
        <v>5</v>
      </c>
      <c r="B945" s="80"/>
      <c r="C945" s="9">
        <f>SUM(D945:H945)</f>
        <v>34149366.385629907</v>
      </c>
      <c r="D945" s="9">
        <f>SUM(D946:D951)</f>
        <v>9164430.9283018168</v>
      </c>
      <c r="E945" s="9">
        <f>SUM(E946:E951)</f>
        <v>6732130.0425280957</v>
      </c>
      <c r="F945" s="9">
        <f>SUM(F946:F951)</f>
        <v>4724816.2636299999</v>
      </c>
      <c r="G945" s="9">
        <f t="shared" ref="G945:H945" si="448">SUM(G946:G951)</f>
        <v>7172688.6261</v>
      </c>
      <c r="H945" s="9">
        <f t="shared" si="448"/>
        <v>6355300.5250700004</v>
      </c>
      <c r="I945" s="65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</row>
    <row r="946" spans="1:20" ht="12.75" customHeight="1" x14ac:dyDescent="0.2">
      <c r="A946" s="80" t="s">
        <v>0</v>
      </c>
      <c r="B946" s="80"/>
      <c r="C946" s="9">
        <f>SUM(D946:H946)</f>
        <v>17980464.200000003</v>
      </c>
      <c r="D946" s="9">
        <f t="shared" ref="D946:H947" si="449">D11+D41+D199+D229+D283+D305+D433+D551+D757+D787+D857+D879+D893+D907+D932</f>
        <v>4579151.3</v>
      </c>
      <c r="E946" s="9">
        <f t="shared" si="449"/>
        <v>4516977.3000000007</v>
      </c>
      <c r="F946" s="9">
        <f t="shared" si="449"/>
        <v>2702658.3000000003</v>
      </c>
      <c r="G946" s="9">
        <f t="shared" si="449"/>
        <v>3141677.3</v>
      </c>
      <c r="H946" s="9">
        <f t="shared" si="449"/>
        <v>3040000</v>
      </c>
      <c r="I946" s="68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</row>
    <row r="947" spans="1:20" x14ac:dyDescent="0.2">
      <c r="A947" s="80" t="s">
        <v>1</v>
      </c>
      <c r="B947" s="80"/>
      <c r="C947" s="9">
        <f>SUM(D947:H947)</f>
        <v>15501926.463469002</v>
      </c>
      <c r="D947" s="9">
        <f t="shared" si="449"/>
        <v>4195285.5752499998</v>
      </c>
      <c r="E947" s="9">
        <f t="shared" si="449"/>
        <v>1945204.7381590002</v>
      </c>
      <c r="F947" s="9">
        <f t="shared" si="449"/>
        <v>2018722.5884099999</v>
      </c>
      <c r="G947" s="9">
        <f>G12+G42+G200+G230+G284+G306+G434+G552+G758+G788+G858+G880+G894+G908+G933</f>
        <v>4028114.8059900003</v>
      </c>
      <c r="H947" s="9">
        <f t="shared" si="449"/>
        <v>3314598.7556600003</v>
      </c>
      <c r="I947" s="68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</row>
    <row r="948" spans="1:20" ht="39.950000000000003" customHeight="1" x14ac:dyDescent="0.2">
      <c r="A948" s="77" t="s">
        <v>418</v>
      </c>
      <c r="B948" s="78"/>
      <c r="C948" s="9">
        <f>SUM(D948:H948)</f>
        <v>17784.67871</v>
      </c>
      <c r="D948" s="9">
        <f>D909</f>
        <v>17784.67871</v>
      </c>
      <c r="E948" s="9">
        <f>E909</f>
        <v>0</v>
      </c>
      <c r="F948" s="9">
        <f>F909</f>
        <v>0</v>
      </c>
      <c r="G948" s="9">
        <f>G909</f>
        <v>0</v>
      </c>
      <c r="H948" s="9">
        <f>H909</f>
        <v>0</v>
      </c>
      <c r="I948" s="68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</row>
    <row r="949" spans="1:20" x14ac:dyDescent="0.2">
      <c r="A949" s="80" t="s">
        <v>2</v>
      </c>
      <c r="B949" s="80"/>
      <c r="C949" s="9">
        <f t="shared" ref="C949:C951" si="450">SUM(D949:H949)</f>
        <v>49597.313140910941</v>
      </c>
      <c r="D949" s="9">
        <f>D13+D43+D201+D231+D285+D307+D435+D553+D759+D789+D859+D881+D895+D910+D934</f>
        <v>34624.885871816659</v>
      </c>
      <c r="E949" s="9">
        <f t="shared" ref="D949:H950" si="451">E13+E43+E201+E231+E285+E307+E435+E553+E759+E789+E859+E881+E895+E910+E934</f>
        <v>7938.7625290942815</v>
      </c>
      <c r="F949" s="9">
        <f t="shared" si="451"/>
        <v>3435.3752199999999</v>
      </c>
      <c r="G949" s="9">
        <f t="shared" si="451"/>
        <v>2896.5201100000004</v>
      </c>
      <c r="H949" s="9">
        <f t="shared" si="451"/>
        <v>701.76940999999999</v>
      </c>
      <c r="I949" s="68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</row>
    <row r="950" spans="1:20" x14ac:dyDescent="0.2">
      <c r="A950" s="80" t="s">
        <v>3</v>
      </c>
      <c r="B950" s="80"/>
      <c r="C950" s="9">
        <f t="shared" si="450"/>
        <v>0</v>
      </c>
      <c r="D950" s="9">
        <f t="shared" si="451"/>
        <v>0</v>
      </c>
      <c r="E950" s="9">
        <f t="shared" si="451"/>
        <v>0</v>
      </c>
      <c r="F950" s="9">
        <f t="shared" si="451"/>
        <v>0</v>
      </c>
      <c r="G950" s="9">
        <f t="shared" si="451"/>
        <v>0</v>
      </c>
      <c r="H950" s="9">
        <f t="shared" si="451"/>
        <v>0</v>
      </c>
      <c r="I950" s="68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</row>
    <row r="951" spans="1:20" ht="39.950000000000003" customHeight="1" x14ac:dyDescent="0.2">
      <c r="A951" s="80" t="s">
        <v>350</v>
      </c>
      <c r="B951" s="80"/>
      <c r="C951" s="9">
        <f t="shared" si="450"/>
        <v>599593.73031000001</v>
      </c>
      <c r="D951" s="9">
        <f>D309</f>
        <v>337584.48846999998</v>
      </c>
      <c r="E951" s="9">
        <f t="shared" ref="E951:H951" si="452">E309</f>
        <v>262009.24184</v>
      </c>
      <c r="F951" s="9">
        <f t="shared" si="452"/>
        <v>0</v>
      </c>
      <c r="G951" s="9">
        <f t="shared" si="452"/>
        <v>0</v>
      </c>
      <c r="H951" s="9">
        <f t="shared" si="452"/>
        <v>0</v>
      </c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</row>
    <row r="952" spans="1:20" ht="18.75" x14ac:dyDescent="0.3">
      <c r="A952" s="10"/>
      <c r="B952" s="10"/>
      <c r="C952" s="37"/>
      <c r="D952" s="11"/>
      <c r="E952" s="11"/>
      <c r="F952" s="11"/>
      <c r="G952" s="38"/>
      <c r="H952" s="3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39"/>
      <c r="T952" s="40" t="s">
        <v>404</v>
      </c>
    </row>
    <row r="953" spans="1:20" ht="13.5" x14ac:dyDescent="0.2">
      <c r="C953" s="17"/>
    </row>
    <row r="954" spans="1:20" ht="13.5" x14ac:dyDescent="0.2">
      <c r="C954" s="17"/>
    </row>
    <row r="955" spans="1:20" ht="13.5" x14ac:dyDescent="0.2">
      <c r="C955" s="17"/>
    </row>
  </sheetData>
  <autoFilter ref="A8:T876">
    <filterColumn colId="1" showButton="0"/>
  </autoFilter>
  <mergeCells count="1745">
    <mergeCell ref="A897:A902"/>
    <mergeCell ref="A903:A904"/>
    <mergeCell ref="A918:A920"/>
    <mergeCell ref="A927:A929"/>
    <mergeCell ref="A936:A941"/>
    <mergeCell ref="A942:A943"/>
    <mergeCell ref="A921:A923"/>
    <mergeCell ref="A924:A926"/>
    <mergeCell ref="A912:A914"/>
    <mergeCell ref="A915:A917"/>
    <mergeCell ref="I376:I381"/>
    <mergeCell ref="J376:J381"/>
    <mergeCell ref="K376:K381"/>
    <mergeCell ref="L376:L381"/>
    <mergeCell ref="M376:M381"/>
    <mergeCell ref="N376:N381"/>
    <mergeCell ref="O376:O381"/>
    <mergeCell ref="B740:T740"/>
    <mergeCell ref="B741:H741"/>
    <mergeCell ref="I741:I746"/>
    <mergeCell ref="J741:J746"/>
    <mergeCell ref="K741:K746"/>
    <mergeCell ref="L741:L746"/>
    <mergeCell ref="M741:M746"/>
    <mergeCell ref="N741:N746"/>
    <mergeCell ref="O741:O746"/>
    <mergeCell ref="P741:P746"/>
    <mergeCell ref="Q741:Q746"/>
    <mergeCell ref="R741:R746"/>
    <mergeCell ref="S741:S746"/>
    <mergeCell ref="T741:T746"/>
    <mergeCell ref="A747:A754"/>
    <mergeCell ref="B165:T165"/>
    <mergeCell ref="B166:T166"/>
    <mergeCell ref="B167:H167"/>
    <mergeCell ref="I167:I172"/>
    <mergeCell ref="J167:J172"/>
    <mergeCell ref="K167:K172"/>
    <mergeCell ref="L167:L172"/>
    <mergeCell ref="M167:M172"/>
    <mergeCell ref="N167:N172"/>
    <mergeCell ref="O167:O172"/>
    <mergeCell ref="P167:P172"/>
    <mergeCell ref="Q167:Q172"/>
    <mergeCell ref="R167:R172"/>
    <mergeCell ref="S167:S172"/>
    <mergeCell ref="T167:T172"/>
    <mergeCell ref="A273:A280"/>
    <mergeCell ref="B273:T273"/>
    <mergeCell ref="A165:A172"/>
    <mergeCell ref="A181:A188"/>
    <mergeCell ref="B181:T181"/>
    <mergeCell ref="B182:T182"/>
    <mergeCell ref="B183:H183"/>
    <mergeCell ref="I183:I188"/>
    <mergeCell ref="J183:J188"/>
    <mergeCell ref="K183:K188"/>
    <mergeCell ref="N749:N754"/>
    <mergeCell ref="O749:O754"/>
    <mergeCell ref="P749:P754"/>
    <mergeCell ref="Q749:Q754"/>
    <mergeCell ref="R749:R754"/>
    <mergeCell ref="S749:S754"/>
    <mergeCell ref="T749:T754"/>
    <mergeCell ref="A423:A430"/>
    <mergeCell ref="B423:T423"/>
    <mergeCell ref="B424:T424"/>
    <mergeCell ref="B425:H425"/>
    <mergeCell ref="I425:I430"/>
    <mergeCell ref="J425:J430"/>
    <mergeCell ref="K425:K430"/>
    <mergeCell ref="L425:L430"/>
    <mergeCell ref="M425:M430"/>
    <mergeCell ref="N425:N430"/>
    <mergeCell ref="O425:O430"/>
    <mergeCell ref="P425:P430"/>
    <mergeCell ref="Q425:Q430"/>
    <mergeCell ref="R425:R430"/>
    <mergeCell ref="S425:S430"/>
    <mergeCell ref="T425:T430"/>
    <mergeCell ref="A611:A618"/>
    <mergeCell ref="L183:L188"/>
    <mergeCell ref="M183:M188"/>
    <mergeCell ref="N183:N188"/>
    <mergeCell ref="O183:O188"/>
    <mergeCell ref="P183:P188"/>
    <mergeCell ref="Q183:Q188"/>
    <mergeCell ref="R183:R188"/>
    <mergeCell ref="S183:S188"/>
    <mergeCell ref="T183:T188"/>
    <mergeCell ref="B274:T274"/>
    <mergeCell ref="B275:H275"/>
    <mergeCell ref="I275:I280"/>
    <mergeCell ref="J275:J280"/>
    <mergeCell ref="K275:K280"/>
    <mergeCell ref="L275:L280"/>
    <mergeCell ref="M275:M280"/>
    <mergeCell ref="N275:N280"/>
    <mergeCell ref="O275:O280"/>
    <mergeCell ref="P275:P280"/>
    <mergeCell ref="Q275:Q280"/>
    <mergeCell ref="R275:R280"/>
    <mergeCell ref="S275:S280"/>
    <mergeCell ref="T275:T280"/>
    <mergeCell ref="T267:T272"/>
    <mergeCell ref="M235:M240"/>
    <mergeCell ref="N235:N240"/>
    <mergeCell ref="B235:H235"/>
    <mergeCell ref="O221:O226"/>
    <mergeCell ref="P221:P226"/>
    <mergeCell ref="Q221:Q226"/>
    <mergeCell ref="R221:R226"/>
    <mergeCell ref="S221:S226"/>
    <mergeCell ref="B612:T612"/>
    <mergeCell ref="B613:H613"/>
    <mergeCell ref="I613:I618"/>
    <mergeCell ref="J613:J618"/>
    <mergeCell ref="K613:K618"/>
    <mergeCell ref="L613:L618"/>
    <mergeCell ref="M613:M618"/>
    <mergeCell ref="N613:N618"/>
    <mergeCell ref="O613:O618"/>
    <mergeCell ref="P613:P618"/>
    <mergeCell ref="Q613:Q618"/>
    <mergeCell ref="R613:R618"/>
    <mergeCell ref="S613:S618"/>
    <mergeCell ref="T613:T618"/>
    <mergeCell ref="A579:A586"/>
    <mergeCell ref="B579:T579"/>
    <mergeCell ref="I581:I586"/>
    <mergeCell ref="J581:J586"/>
    <mergeCell ref="K581:K586"/>
    <mergeCell ref="L581:L586"/>
    <mergeCell ref="M581:M586"/>
    <mergeCell ref="N581:N586"/>
    <mergeCell ref="O581:O586"/>
    <mergeCell ref="P581:P586"/>
    <mergeCell ref="Q581:Q586"/>
    <mergeCell ref="R581:R586"/>
    <mergeCell ref="S581:S586"/>
    <mergeCell ref="T581:T586"/>
    <mergeCell ref="A883:A890"/>
    <mergeCell ref="B883:T883"/>
    <mergeCell ref="B884:T884"/>
    <mergeCell ref="I885:I890"/>
    <mergeCell ref="J885:J890"/>
    <mergeCell ref="K885:K890"/>
    <mergeCell ref="L885:L890"/>
    <mergeCell ref="P885:P890"/>
    <mergeCell ref="A877:A882"/>
    <mergeCell ref="T597:T602"/>
    <mergeCell ref="O597:O602"/>
    <mergeCell ref="P597:P602"/>
    <mergeCell ref="Q597:Q602"/>
    <mergeCell ref="R597:R602"/>
    <mergeCell ref="S597:S602"/>
    <mergeCell ref="A595:A602"/>
    <mergeCell ref="M645:M650"/>
    <mergeCell ref="N645:N650"/>
    <mergeCell ref="A739:A746"/>
    <mergeCell ref="B739:T739"/>
    <mergeCell ref="B645:H645"/>
    <mergeCell ref="S709:S714"/>
    <mergeCell ref="J669:J674"/>
    <mergeCell ref="K669:K674"/>
    <mergeCell ref="L669:L674"/>
    <mergeCell ref="M669:M674"/>
    <mergeCell ref="N669:N674"/>
    <mergeCell ref="B669:H669"/>
    <mergeCell ref="T661:T666"/>
    <mergeCell ref="O661:O666"/>
    <mergeCell ref="P661:P666"/>
    <mergeCell ref="Q661:Q666"/>
    <mergeCell ref="R899:R904"/>
    <mergeCell ref="S885:S890"/>
    <mergeCell ref="T885:T890"/>
    <mergeCell ref="T384:T389"/>
    <mergeCell ref="T289:T294"/>
    <mergeCell ref="O289:O294"/>
    <mergeCell ref="P289:P294"/>
    <mergeCell ref="Q289:Q294"/>
    <mergeCell ref="R289:R294"/>
    <mergeCell ref="S289:S294"/>
    <mergeCell ref="B382:T382"/>
    <mergeCell ref="B383:T383"/>
    <mergeCell ref="I384:I389"/>
    <mergeCell ref="S871:S876"/>
    <mergeCell ref="B281:T281"/>
    <mergeCell ref="L384:L389"/>
    <mergeCell ref="M384:M389"/>
    <mergeCell ref="B287:T287"/>
    <mergeCell ref="B877:T877"/>
    <mergeCell ref="I878:T882"/>
    <mergeCell ref="B288:T288"/>
    <mergeCell ref="I289:I294"/>
    <mergeCell ref="J289:J294"/>
    <mergeCell ref="K289:K294"/>
    <mergeCell ref="L289:L294"/>
    <mergeCell ref="M289:M294"/>
    <mergeCell ref="N289:N294"/>
    <mergeCell ref="T297:T302"/>
    <mergeCell ref="O297:O302"/>
    <mergeCell ref="M312:M317"/>
    <mergeCell ref="N312:N317"/>
    <mergeCell ref="B611:T611"/>
    <mergeCell ref="N1:T1"/>
    <mergeCell ref="A951:B951"/>
    <mergeCell ref="A891:A896"/>
    <mergeCell ref="B891:T891"/>
    <mergeCell ref="I892:T896"/>
    <mergeCell ref="B897:T897"/>
    <mergeCell ref="B898:T898"/>
    <mergeCell ref="I899:I904"/>
    <mergeCell ref="J899:J904"/>
    <mergeCell ref="K899:K904"/>
    <mergeCell ref="L899:L904"/>
    <mergeCell ref="M899:M904"/>
    <mergeCell ref="N899:N904"/>
    <mergeCell ref="O899:O904"/>
    <mergeCell ref="P899:P904"/>
    <mergeCell ref="A382:A389"/>
    <mergeCell ref="N384:N389"/>
    <mergeCell ref="O384:O389"/>
    <mergeCell ref="P384:P389"/>
    <mergeCell ref="Q384:Q389"/>
    <mergeCell ref="R384:R389"/>
    <mergeCell ref="S384:S389"/>
    <mergeCell ref="L259:L264"/>
    <mergeCell ref="M259:M264"/>
    <mergeCell ref="N259:N264"/>
    <mergeCell ref="O259:O264"/>
    <mergeCell ref="P259:P264"/>
    <mergeCell ref="T899:T904"/>
    <mergeCell ref="A905:A911"/>
    <mergeCell ref="B905:T905"/>
    <mergeCell ref="I906:T911"/>
    <mergeCell ref="Q899:Q904"/>
    <mergeCell ref="I945:T950"/>
    <mergeCell ref="A947:B947"/>
    <mergeCell ref="A949:B949"/>
    <mergeCell ref="A950:B950"/>
    <mergeCell ref="R885:R890"/>
    <mergeCell ref="M885:M890"/>
    <mergeCell ref="S899:S904"/>
    <mergeCell ref="Q885:Q890"/>
    <mergeCell ref="A265:A272"/>
    <mergeCell ref="B265:T265"/>
    <mergeCell ref="B266:T266"/>
    <mergeCell ref="I267:I272"/>
    <mergeCell ref="J267:J272"/>
    <mergeCell ref="K267:K272"/>
    <mergeCell ref="L267:L272"/>
    <mergeCell ref="M267:M272"/>
    <mergeCell ref="N267:N272"/>
    <mergeCell ref="O267:O272"/>
    <mergeCell ref="P267:P272"/>
    <mergeCell ref="Q267:Q272"/>
    <mergeCell ref="R267:R272"/>
    <mergeCell ref="S267:S272"/>
    <mergeCell ref="S409:S414"/>
    <mergeCell ref="T409:T414"/>
    <mergeCell ref="J384:J389"/>
    <mergeCell ref="K384:K389"/>
    <mergeCell ref="I282:T286"/>
    <mergeCell ref="A287:A294"/>
    <mergeCell ref="A281:A286"/>
    <mergeCell ref="P297:P302"/>
    <mergeCell ref="T320:T325"/>
    <mergeCell ref="O320:O325"/>
    <mergeCell ref="O63:O68"/>
    <mergeCell ref="N885:N890"/>
    <mergeCell ref="O885:O890"/>
    <mergeCell ref="T392:T397"/>
    <mergeCell ref="K151:K156"/>
    <mergeCell ref="L151:L156"/>
    <mergeCell ref="M151:M156"/>
    <mergeCell ref="N151:N156"/>
    <mergeCell ref="O151:O156"/>
    <mergeCell ref="P151:P156"/>
    <mergeCell ref="T151:T156"/>
    <mergeCell ref="T205:T210"/>
    <mergeCell ref="O205:O210"/>
    <mergeCell ref="P205:P210"/>
    <mergeCell ref="Q205:Q210"/>
    <mergeCell ref="R205:R210"/>
    <mergeCell ref="S205:S210"/>
    <mergeCell ref="Q151:Q156"/>
    <mergeCell ref="R151:R156"/>
    <mergeCell ref="S151:S156"/>
    <mergeCell ref="T221:T226"/>
    <mergeCell ref="B869:T869"/>
    <mergeCell ref="B870:T870"/>
    <mergeCell ref="I871:I876"/>
    <mergeCell ref="J871:J876"/>
    <mergeCell ref="K871:K876"/>
    <mergeCell ref="L871:L876"/>
    <mergeCell ref="M871:M876"/>
    <mergeCell ref="N871:N876"/>
    <mergeCell ref="T871:T876"/>
    <mergeCell ref="O871:O876"/>
    <mergeCell ref="P871:P876"/>
    <mergeCell ref="N25:N30"/>
    <mergeCell ref="O25:O30"/>
    <mergeCell ref="P25:P30"/>
    <mergeCell ref="Q25:Q30"/>
    <mergeCell ref="R25:R30"/>
    <mergeCell ref="S25:S30"/>
    <mergeCell ref="A45:A52"/>
    <mergeCell ref="B45:T45"/>
    <mergeCell ref="B46:T46"/>
    <mergeCell ref="B141:T141"/>
    <mergeCell ref="B142:T142"/>
    <mergeCell ref="I143:I148"/>
    <mergeCell ref="J143:J148"/>
    <mergeCell ref="K143:K148"/>
    <mergeCell ref="L143:L148"/>
    <mergeCell ref="M143:M148"/>
    <mergeCell ref="N143:N148"/>
    <mergeCell ref="O143:O148"/>
    <mergeCell ref="P143:P148"/>
    <mergeCell ref="T25:T30"/>
    <mergeCell ref="P55:P60"/>
    <mergeCell ref="Q55:Q60"/>
    <mergeCell ref="R55:R60"/>
    <mergeCell ref="S55:S60"/>
    <mergeCell ref="T71:T76"/>
    <mergeCell ref="I47:I52"/>
    <mergeCell ref="J47:J52"/>
    <mergeCell ref="K47:K52"/>
    <mergeCell ref="L47:L52"/>
    <mergeCell ref="T63:T68"/>
    <mergeCell ref="P63:P68"/>
    <mergeCell ref="Q63:Q68"/>
    <mergeCell ref="K17:K22"/>
    <mergeCell ref="L17:L22"/>
    <mergeCell ref="M17:M22"/>
    <mergeCell ref="N17:N22"/>
    <mergeCell ref="A39:A44"/>
    <mergeCell ref="B39:T39"/>
    <mergeCell ref="I40:T44"/>
    <mergeCell ref="T47:T52"/>
    <mergeCell ref="O47:O52"/>
    <mergeCell ref="P47:P52"/>
    <mergeCell ref="Q47:Q52"/>
    <mergeCell ref="O55:O60"/>
    <mergeCell ref="A53:A60"/>
    <mergeCell ref="B53:T53"/>
    <mergeCell ref="B54:T54"/>
    <mergeCell ref="I55:I60"/>
    <mergeCell ref="J55:J60"/>
    <mergeCell ref="K55:K60"/>
    <mergeCell ref="L55:L60"/>
    <mergeCell ref="M55:M60"/>
    <mergeCell ref="R47:R52"/>
    <mergeCell ref="S47:S52"/>
    <mergeCell ref="N47:N52"/>
    <mergeCell ref="T55:T60"/>
    <mergeCell ref="A23:A30"/>
    <mergeCell ref="B23:T23"/>
    <mergeCell ref="B24:T24"/>
    <mergeCell ref="I25:I30"/>
    <mergeCell ref="J25:J30"/>
    <mergeCell ref="M25:M30"/>
    <mergeCell ref="K25:K30"/>
    <mergeCell ref="L25:L30"/>
    <mergeCell ref="R63:R68"/>
    <mergeCell ref="S63:S68"/>
    <mergeCell ref="A61:A68"/>
    <mergeCell ref="B61:T61"/>
    <mergeCell ref="B62:T62"/>
    <mergeCell ref="I63:I68"/>
    <mergeCell ref="J63:J68"/>
    <mergeCell ref="K63:K68"/>
    <mergeCell ref="L63:L68"/>
    <mergeCell ref="M63:M68"/>
    <mergeCell ref="N63:N68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47:M52"/>
    <mergeCell ref="N55:N60"/>
    <mergeCell ref="I10:T14"/>
    <mergeCell ref="B17:H17"/>
    <mergeCell ref="J17:J22"/>
    <mergeCell ref="N87:N92"/>
    <mergeCell ref="O71:O76"/>
    <mergeCell ref="P71:P76"/>
    <mergeCell ref="Q71:Q76"/>
    <mergeCell ref="R71:R76"/>
    <mergeCell ref="S71:S76"/>
    <mergeCell ref="A69:A76"/>
    <mergeCell ref="B69:T69"/>
    <mergeCell ref="B70:T70"/>
    <mergeCell ref="I71:I76"/>
    <mergeCell ref="J71:J76"/>
    <mergeCell ref="K71:K76"/>
    <mergeCell ref="L71:L76"/>
    <mergeCell ref="M71:M76"/>
    <mergeCell ref="N71:N76"/>
    <mergeCell ref="A77:A84"/>
    <mergeCell ref="T79:T84"/>
    <mergeCell ref="O79:O84"/>
    <mergeCell ref="P79:P84"/>
    <mergeCell ref="Q79:Q84"/>
    <mergeCell ref="R79:R84"/>
    <mergeCell ref="S79:S84"/>
    <mergeCell ref="B77:T77"/>
    <mergeCell ref="B78:T78"/>
    <mergeCell ref="I79:I84"/>
    <mergeCell ref="J79:J84"/>
    <mergeCell ref="K79:K84"/>
    <mergeCell ref="T95:T100"/>
    <mergeCell ref="O95:O100"/>
    <mergeCell ref="P95:P100"/>
    <mergeCell ref="Q95:Q100"/>
    <mergeCell ref="R95:R100"/>
    <mergeCell ref="S95:S100"/>
    <mergeCell ref="A93:A100"/>
    <mergeCell ref="B93:T93"/>
    <mergeCell ref="B94:T94"/>
    <mergeCell ref="I95:I100"/>
    <mergeCell ref="J95:J100"/>
    <mergeCell ref="K95:K100"/>
    <mergeCell ref="L95:L100"/>
    <mergeCell ref="M95:M100"/>
    <mergeCell ref="N95:N100"/>
    <mergeCell ref="L79:L84"/>
    <mergeCell ref="M79:M84"/>
    <mergeCell ref="N79:N84"/>
    <mergeCell ref="T87:T92"/>
    <mergeCell ref="O87:O92"/>
    <mergeCell ref="P87:P92"/>
    <mergeCell ref="Q87:Q92"/>
    <mergeCell ref="R87:R92"/>
    <mergeCell ref="S87:S92"/>
    <mergeCell ref="A85:A92"/>
    <mergeCell ref="B85:T85"/>
    <mergeCell ref="B86:T86"/>
    <mergeCell ref="I87:I92"/>
    <mergeCell ref="J87:J92"/>
    <mergeCell ref="K87:K92"/>
    <mergeCell ref="L87:L92"/>
    <mergeCell ref="M87:M92"/>
    <mergeCell ref="T111:T116"/>
    <mergeCell ref="O111:O116"/>
    <mergeCell ref="P111:P116"/>
    <mergeCell ref="Q111:Q116"/>
    <mergeCell ref="R111:R116"/>
    <mergeCell ref="S111:S116"/>
    <mergeCell ref="A109:A116"/>
    <mergeCell ref="B109:T109"/>
    <mergeCell ref="B110:T110"/>
    <mergeCell ref="I111:I116"/>
    <mergeCell ref="J111:J116"/>
    <mergeCell ref="K111:K116"/>
    <mergeCell ref="L111:L116"/>
    <mergeCell ref="M111:M116"/>
    <mergeCell ref="N111:N116"/>
    <mergeCell ref="T103:T108"/>
    <mergeCell ref="O103:O108"/>
    <mergeCell ref="P103:P108"/>
    <mergeCell ref="Q103:Q108"/>
    <mergeCell ref="R103:R108"/>
    <mergeCell ref="S103:S108"/>
    <mergeCell ref="A101:A108"/>
    <mergeCell ref="B101:T101"/>
    <mergeCell ref="B102:T102"/>
    <mergeCell ref="I103:I108"/>
    <mergeCell ref="J103:J108"/>
    <mergeCell ref="K103:K108"/>
    <mergeCell ref="L103:L108"/>
    <mergeCell ref="M103:M108"/>
    <mergeCell ref="N103:N108"/>
    <mergeCell ref="Q127:Q132"/>
    <mergeCell ref="R127:R132"/>
    <mergeCell ref="S127:S132"/>
    <mergeCell ref="A125:A132"/>
    <mergeCell ref="B125:T125"/>
    <mergeCell ref="B126:T126"/>
    <mergeCell ref="I127:I132"/>
    <mergeCell ref="J127:J132"/>
    <mergeCell ref="K127:K132"/>
    <mergeCell ref="L127:L132"/>
    <mergeCell ref="M127:M132"/>
    <mergeCell ref="N127:N132"/>
    <mergeCell ref="T119:T124"/>
    <mergeCell ref="O119:O124"/>
    <mergeCell ref="P119:P124"/>
    <mergeCell ref="Q119:Q124"/>
    <mergeCell ref="R119:R124"/>
    <mergeCell ref="S119:S124"/>
    <mergeCell ref="A117:A124"/>
    <mergeCell ref="B117:T117"/>
    <mergeCell ref="B118:T118"/>
    <mergeCell ref="I119:I124"/>
    <mergeCell ref="J119:J124"/>
    <mergeCell ref="K119:K124"/>
    <mergeCell ref="L119:L124"/>
    <mergeCell ref="M119:M124"/>
    <mergeCell ref="N119:N124"/>
    <mergeCell ref="O127:O132"/>
    <mergeCell ref="A197:A202"/>
    <mergeCell ref="B197:T197"/>
    <mergeCell ref="I198:T202"/>
    <mergeCell ref="T135:T140"/>
    <mergeCell ref="O135:O140"/>
    <mergeCell ref="P135:P140"/>
    <mergeCell ref="Q135:Q140"/>
    <mergeCell ref="R135:R140"/>
    <mergeCell ref="S135:S140"/>
    <mergeCell ref="A133:A140"/>
    <mergeCell ref="B133:T133"/>
    <mergeCell ref="B134:T134"/>
    <mergeCell ref="I135:I140"/>
    <mergeCell ref="J135:J140"/>
    <mergeCell ref="K135:K140"/>
    <mergeCell ref="L135:L140"/>
    <mergeCell ref="M135:M140"/>
    <mergeCell ref="N135:N140"/>
    <mergeCell ref="A149:A156"/>
    <mergeCell ref="B149:T149"/>
    <mergeCell ref="J151:J156"/>
    <mergeCell ref="A157:A164"/>
    <mergeCell ref="A141:A148"/>
    <mergeCell ref="B150:T150"/>
    <mergeCell ref="I151:I156"/>
    <mergeCell ref="Q143:Q148"/>
    <mergeCell ref="R143:R148"/>
    <mergeCell ref="S143:S148"/>
    <mergeCell ref="T143:T148"/>
    <mergeCell ref="A173:A180"/>
    <mergeCell ref="B173:T173"/>
    <mergeCell ref="B174:T174"/>
    <mergeCell ref="A203:A210"/>
    <mergeCell ref="B203:T203"/>
    <mergeCell ref="B204:T204"/>
    <mergeCell ref="I205:I210"/>
    <mergeCell ref="J205:J210"/>
    <mergeCell ref="K205:K210"/>
    <mergeCell ref="L205:L210"/>
    <mergeCell ref="M205:M210"/>
    <mergeCell ref="N205:N210"/>
    <mergeCell ref="T213:T218"/>
    <mergeCell ref="O213:O218"/>
    <mergeCell ref="P213:P218"/>
    <mergeCell ref="Q213:Q218"/>
    <mergeCell ref="R213:R218"/>
    <mergeCell ref="S213:S218"/>
    <mergeCell ref="A211:A218"/>
    <mergeCell ref="B211:T211"/>
    <mergeCell ref="B212:T212"/>
    <mergeCell ref="I213:I218"/>
    <mergeCell ref="J213:J218"/>
    <mergeCell ref="K213:K218"/>
    <mergeCell ref="L213:L218"/>
    <mergeCell ref="M213:M218"/>
    <mergeCell ref="N213:N218"/>
    <mergeCell ref="B205:H205"/>
    <mergeCell ref="B213:H213"/>
    <mergeCell ref="A219:A226"/>
    <mergeCell ref="B219:T219"/>
    <mergeCell ref="B220:T220"/>
    <mergeCell ref="I221:I226"/>
    <mergeCell ref="J221:J226"/>
    <mergeCell ref="K221:K226"/>
    <mergeCell ref="L221:L226"/>
    <mergeCell ref="M221:M226"/>
    <mergeCell ref="N221:N226"/>
    <mergeCell ref="B221:H221"/>
    <mergeCell ref="T243:T248"/>
    <mergeCell ref="O243:O248"/>
    <mergeCell ref="P243:P248"/>
    <mergeCell ref="Q243:Q248"/>
    <mergeCell ref="R243:R248"/>
    <mergeCell ref="S243:S248"/>
    <mergeCell ref="A241:A248"/>
    <mergeCell ref="B241:T241"/>
    <mergeCell ref="B242:T242"/>
    <mergeCell ref="I243:I248"/>
    <mergeCell ref="J243:J248"/>
    <mergeCell ref="K243:K248"/>
    <mergeCell ref="L243:L248"/>
    <mergeCell ref="M243:M248"/>
    <mergeCell ref="N243:N248"/>
    <mergeCell ref="B243:H243"/>
    <mergeCell ref="A227:A232"/>
    <mergeCell ref="B227:T227"/>
    <mergeCell ref="I228:T232"/>
    <mergeCell ref="T235:T240"/>
    <mergeCell ref="O235:O240"/>
    <mergeCell ref="P235:P240"/>
    <mergeCell ref="Q235:Q240"/>
    <mergeCell ref="R235:R240"/>
    <mergeCell ref="S235:S240"/>
    <mergeCell ref="A233:A240"/>
    <mergeCell ref="B233:T233"/>
    <mergeCell ref="B234:T234"/>
    <mergeCell ref="I235:I240"/>
    <mergeCell ref="J235:J240"/>
    <mergeCell ref="K235:K240"/>
    <mergeCell ref="L235:L240"/>
    <mergeCell ref="T251:T256"/>
    <mergeCell ref="O251:O256"/>
    <mergeCell ref="P251:P256"/>
    <mergeCell ref="Q251:Q256"/>
    <mergeCell ref="R251:R256"/>
    <mergeCell ref="S251:S256"/>
    <mergeCell ref="A249:A256"/>
    <mergeCell ref="B249:T249"/>
    <mergeCell ref="B250:T250"/>
    <mergeCell ref="I251:I256"/>
    <mergeCell ref="J251:J256"/>
    <mergeCell ref="K251:K256"/>
    <mergeCell ref="L251:L256"/>
    <mergeCell ref="M251:M256"/>
    <mergeCell ref="N251:N256"/>
    <mergeCell ref="A257:A264"/>
    <mergeCell ref="B257:T257"/>
    <mergeCell ref="B258:T258"/>
    <mergeCell ref="I259:I264"/>
    <mergeCell ref="J259:J264"/>
    <mergeCell ref="K259:K264"/>
    <mergeCell ref="R259:R264"/>
    <mergeCell ref="S259:S264"/>
    <mergeCell ref="T259:T264"/>
    <mergeCell ref="Q259:Q264"/>
    <mergeCell ref="Q297:Q302"/>
    <mergeCell ref="R297:R302"/>
    <mergeCell ref="S297:S302"/>
    <mergeCell ref="A295:A302"/>
    <mergeCell ref="B295:T295"/>
    <mergeCell ref="B296:T296"/>
    <mergeCell ref="I297:I302"/>
    <mergeCell ref="J297:J302"/>
    <mergeCell ref="K297:K302"/>
    <mergeCell ref="L297:L302"/>
    <mergeCell ref="M297:M302"/>
    <mergeCell ref="N297:N302"/>
    <mergeCell ref="B297:H297"/>
    <mergeCell ref="P320:P325"/>
    <mergeCell ref="Q320:Q325"/>
    <mergeCell ref="R320:R325"/>
    <mergeCell ref="S320:S325"/>
    <mergeCell ref="A318:A325"/>
    <mergeCell ref="B318:T318"/>
    <mergeCell ref="B319:T319"/>
    <mergeCell ref="I320:I325"/>
    <mergeCell ref="J320:J325"/>
    <mergeCell ref="K320:K325"/>
    <mergeCell ref="L320:L325"/>
    <mergeCell ref="M320:M325"/>
    <mergeCell ref="N320:N325"/>
    <mergeCell ref="B320:H320"/>
    <mergeCell ref="A303:A309"/>
    <mergeCell ref="B303:T303"/>
    <mergeCell ref="I304:T309"/>
    <mergeCell ref="T312:T317"/>
    <mergeCell ref="O312:O317"/>
    <mergeCell ref="P312:P317"/>
    <mergeCell ref="Q312:Q317"/>
    <mergeCell ref="R312:R317"/>
    <mergeCell ref="S312:S317"/>
    <mergeCell ref="A310:A317"/>
    <mergeCell ref="B310:T310"/>
    <mergeCell ref="B311:T311"/>
    <mergeCell ref="I312:I317"/>
    <mergeCell ref="J312:J317"/>
    <mergeCell ref="K312:K317"/>
    <mergeCell ref="L312:L317"/>
    <mergeCell ref="B312:H312"/>
    <mergeCell ref="T336:T341"/>
    <mergeCell ref="O336:O341"/>
    <mergeCell ref="P336:P341"/>
    <mergeCell ref="Q336:Q341"/>
    <mergeCell ref="R336:R341"/>
    <mergeCell ref="S336:S341"/>
    <mergeCell ref="A334:A341"/>
    <mergeCell ref="B334:T334"/>
    <mergeCell ref="B335:T335"/>
    <mergeCell ref="I336:I341"/>
    <mergeCell ref="J336:J341"/>
    <mergeCell ref="K336:K341"/>
    <mergeCell ref="L336:L341"/>
    <mergeCell ref="M336:M341"/>
    <mergeCell ref="N336:N341"/>
    <mergeCell ref="B336:H336"/>
    <mergeCell ref="T328:T333"/>
    <mergeCell ref="O328:O333"/>
    <mergeCell ref="P328:P333"/>
    <mergeCell ref="Q328:Q333"/>
    <mergeCell ref="R328:R333"/>
    <mergeCell ref="S328:S333"/>
    <mergeCell ref="A326:A333"/>
    <mergeCell ref="B326:T326"/>
    <mergeCell ref="B327:T327"/>
    <mergeCell ref="I328:I333"/>
    <mergeCell ref="J328:J333"/>
    <mergeCell ref="K328:K333"/>
    <mergeCell ref="L328:L333"/>
    <mergeCell ref="M328:M333"/>
    <mergeCell ref="N328:N333"/>
    <mergeCell ref="B328:H328"/>
    <mergeCell ref="T352:T357"/>
    <mergeCell ref="O352:O357"/>
    <mergeCell ref="P352:P357"/>
    <mergeCell ref="Q352:Q357"/>
    <mergeCell ref="R352:R357"/>
    <mergeCell ref="S352:S357"/>
    <mergeCell ref="A350:A357"/>
    <mergeCell ref="B350:T350"/>
    <mergeCell ref="B351:T351"/>
    <mergeCell ref="I352:I357"/>
    <mergeCell ref="J352:J357"/>
    <mergeCell ref="K352:K357"/>
    <mergeCell ref="L352:L357"/>
    <mergeCell ref="M352:M357"/>
    <mergeCell ref="N352:N357"/>
    <mergeCell ref="B352:H352"/>
    <mergeCell ref="T344:T349"/>
    <mergeCell ref="O344:O349"/>
    <mergeCell ref="P344:P349"/>
    <mergeCell ref="Q344:Q349"/>
    <mergeCell ref="R344:R349"/>
    <mergeCell ref="S344:S349"/>
    <mergeCell ref="A342:A349"/>
    <mergeCell ref="B342:T342"/>
    <mergeCell ref="B343:T343"/>
    <mergeCell ref="I344:I349"/>
    <mergeCell ref="J344:J349"/>
    <mergeCell ref="K344:K349"/>
    <mergeCell ref="L344:L349"/>
    <mergeCell ref="M344:M349"/>
    <mergeCell ref="N344:N349"/>
    <mergeCell ref="B344:H344"/>
    <mergeCell ref="Q392:Q397"/>
    <mergeCell ref="R392:R397"/>
    <mergeCell ref="S392:S397"/>
    <mergeCell ref="A390:A397"/>
    <mergeCell ref="B390:T390"/>
    <mergeCell ref="B391:T391"/>
    <mergeCell ref="I392:I397"/>
    <mergeCell ref="J392:J397"/>
    <mergeCell ref="K392:K397"/>
    <mergeCell ref="L392:L397"/>
    <mergeCell ref="M392:M397"/>
    <mergeCell ref="N392:N397"/>
    <mergeCell ref="B392:H392"/>
    <mergeCell ref="B366:T366"/>
    <mergeCell ref="B367:T367"/>
    <mergeCell ref="B368:H368"/>
    <mergeCell ref="I368:I373"/>
    <mergeCell ref="K368:K373"/>
    <mergeCell ref="B376:H376"/>
    <mergeCell ref="P376:P381"/>
    <mergeCell ref="Q376:Q381"/>
    <mergeCell ref="R376:R381"/>
    <mergeCell ref="S376:S381"/>
    <mergeCell ref="T376:T381"/>
    <mergeCell ref="A366:A373"/>
    <mergeCell ref="A374:A381"/>
    <mergeCell ref="P400:P406"/>
    <mergeCell ref="Q400:Q406"/>
    <mergeCell ref="R400:R406"/>
    <mergeCell ref="T360:T365"/>
    <mergeCell ref="O360:O365"/>
    <mergeCell ref="P360:P365"/>
    <mergeCell ref="Q360:Q365"/>
    <mergeCell ref="R360:R365"/>
    <mergeCell ref="S360:S365"/>
    <mergeCell ref="A358:A365"/>
    <mergeCell ref="B358:T358"/>
    <mergeCell ref="B359:T359"/>
    <mergeCell ref="I360:I365"/>
    <mergeCell ref="J360:J365"/>
    <mergeCell ref="K360:K365"/>
    <mergeCell ref="L360:L365"/>
    <mergeCell ref="M360:M365"/>
    <mergeCell ref="N360:N365"/>
    <mergeCell ref="B360:H360"/>
    <mergeCell ref="O392:O397"/>
    <mergeCell ref="P392:P397"/>
    <mergeCell ref="L368:L373"/>
    <mergeCell ref="M368:M373"/>
    <mergeCell ref="N368:N373"/>
    <mergeCell ref="O368:O373"/>
    <mergeCell ref="P368:P373"/>
    <mergeCell ref="Q368:Q373"/>
    <mergeCell ref="R368:R373"/>
    <mergeCell ref="S368:S373"/>
    <mergeCell ref="T368:T373"/>
    <mergeCell ref="B374:T374"/>
    <mergeCell ref="B375:T375"/>
    <mergeCell ref="A431:A436"/>
    <mergeCell ref="B431:T431"/>
    <mergeCell ref="I432:T436"/>
    <mergeCell ref="A407:A414"/>
    <mergeCell ref="B407:T407"/>
    <mergeCell ref="A398:A406"/>
    <mergeCell ref="B398:T398"/>
    <mergeCell ref="B408:T408"/>
    <mergeCell ref="I409:I414"/>
    <mergeCell ref="J409:J414"/>
    <mergeCell ref="K409:K414"/>
    <mergeCell ref="L409:L414"/>
    <mergeCell ref="M409:M414"/>
    <mergeCell ref="N409:N414"/>
    <mergeCell ref="O409:O414"/>
    <mergeCell ref="P409:P414"/>
    <mergeCell ref="Q409:Q414"/>
    <mergeCell ref="R409:R414"/>
    <mergeCell ref="B399:T399"/>
    <mergeCell ref="A415:A422"/>
    <mergeCell ref="B415:T415"/>
    <mergeCell ref="B416:T416"/>
    <mergeCell ref="B417:H417"/>
    <mergeCell ref="I417:I422"/>
    <mergeCell ref="J417:J422"/>
    <mergeCell ref="K417:K422"/>
    <mergeCell ref="L417:L422"/>
    <mergeCell ref="M417:M422"/>
    <mergeCell ref="N417:N422"/>
    <mergeCell ref="O417:O422"/>
    <mergeCell ref="P417:P422"/>
    <mergeCell ref="Q417:Q422"/>
    <mergeCell ref="T447:T452"/>
    <mergeCell ref="O447:O452"/>
    <mergeCell ref="P447:P452"/>
    <mergeCell ref="Q447:Q452"/>
    <mergeCell ref="R447:R452"/>
    <mergeCell ref="S447:S452"/>
    <mergeCell ref="A445:A452"/>
    <mergeCell ref="B445:T445"/>
    <mergeCell ref="B446:T446"/>
    <mergeCell ref="I447:I452"/>
    <mergeCell ref="J447:J452"/>
    <mergeCell ref="K447:K452"/>
    <mergeCell ref="L447:L452"/>
    <mergeCell ref="M447:M452"/>
    <mergeCell ref="N447:N452"/>
    <mergeCell ref="T439:T444"/>
    <mergeCell ref="O439:O444"/>
    <mergeCell ref="P439:P444"/>
    <mergeCell ref="Q439:Q444"/>
    <mergeCell ref="R439:R444"/>
    <mergeCell ref="S439:S444"/>
    <mergeCell ref="A437:A444"/>
    <mergeCell ref="B437:T437"/>
    <mergeCell ref="B438:T438"/>
    <mergeCell ref="I439:I444"/>
    <mergeCell ref="J439:J444"/>
    <mergeCell ref="K439:K444"/>
    <mergeCell ref="L439:L444"/>
    <mergeCell ref="M439:M444"/>
    <mergeCell ref="N439:N444"/>
    <mergeCell ref="T455:T460"/>
    <mergeCell ref="O455:O460"/>
    <mergeCell ref="P455:P460"/>
    <mergeCell ref="Q455:Q460"/>
    <mergeCell ref="R455:R460"/>
    <mergeCell ref="S455:S460"/>
    <mergeCell ref="A453:A460"/>
    <mergeCell ref="B453:T453"/>
    <mergeCell ref="B454:T454"/>
    <mergeCell ref="I455:I460"/>
    <mergeCell ref="J455:J460"/>
    <mergeCell ref="K455:K460"/>
    <mergeCell ref="L455:L460"/>
    <mergeCell ref="M455:M460"/>
    <mergeCell ref="N455:N460"/>
    <mergeCell ref="B455:H455"/>
    <mergeCell ref="A461:A468"/>
    <mergeCell ref="B461:T461"/>
    <mergeCell ref="B462:T462"/>
    <mergeCell ref="M463:M468"/>
    <mergeCell ref="B463:H463"/>
    <mergeCell ref="N463:N468"/>
    <mergeCell ref="O463:O468"/>
    <mergeCell ref="P463:P468"/>
    <mergeCell ref="Q463:Q468"/>
    <mergeCell ref="R463:R468"/>
    <mergeCell ref="S463:S468"/>
    <mergeCell ref="T463:T468"/>
    <mergeCell ref="I463:I468"/>
    <mergeCell ref="J463:J468"/>
    <mergeCell ref="K463:K468"/>
    <mergeCell ref="L463:L468"/>
    <mergeCell ref="A469:A476"/>
    <mergeCell ref="B469:T469"/>
    <mergeCell ref="B470:T470"/>
    <mergeCell ref="I471:I476"/>
    <mergeCell ref="J471:J476"/>
    <mergeCell ref="K471:K476"/>
    <mergeCell ref="L471:L476"/>
    <mergeCell ref="M471:M476"/>
    <mergeCell ref="N471:N476"/>
    <mergeCell ref="B471:H471"/>
    <mergeCell ref="T471:T476"/>
    <mergeCell ref="O471:O476"/>
    <mergeCell ref="P471:P476"/>
    <mergeCell ref="Q471:Q476"/>
    <mergeCell ref="R471:R476"/>
    <mergeCell ref="S471:S476"/>
    <mergeCell ref="T479:T484"/>
    <mergeCell ref="O479:O484"/>
    <mergeCell ref="P479:P484"/>
    <mergeCell ref="Q479:Q484"/>
    <mergeCell ref="R479:R484"/>
    <mergeCell ref="S479:S484"/>
    <mergeCell ref="A477:A484"/>
    <mergeCell ref="B477:T477"/>
    <mergeCell ref="B478:T478"/>
    <mergeCell ref="I479:I484"/>
    <mergeCell ref="J479:J484"/>
    <mergeCell ref="K479:K484"/>
    <mergeCell ref="L479:L484"/>
    <mergeCell ref="M479:M484"/>
    <mergeCell ref="N479:N484"/>
    <mergeCell ref="B479:H479"/>
    <mergeCell ref="A485:A492"/>
    <mergeCell ref="B485:T485"/>
    <mergeCell ref="B486:T486"/>
    <mergeCell ref="I487:I492"/>
    <mergeCell ref="J487:J492"/>
    <mergeCell ref="K487:K492"/>
    <mergeCell ref="L487:L492"/>
    <mergeCell ref="M487:M492"/>
    <mergeCell ref="N487:N492"/>
    <mergeCell ref="O487:O492"/>
    <mergeCell ref="P487:P492"/>
    <mergeCell ref="Q487:Q492"/>
    <mergeCell ref="R487:R492"/>
    <mergeCell ref="S487:S492"/>
    <mergeCell ref="T487:T492"/>
    <mergeCell ref="B487:H487"/>
    <mergeCell ref="M557:M562"/>
    <mergeCell ref="N557:N562"/>
    <mergeCell ref="B557:H557"/>
    <mergeCell ref="R527:R532"/>
    <mergeCell ref="S527:S532"/>
    <mergeCell ref="T527:T532"/>
    <mergeCell ref="A517:A524"/>
    <mergeCell ref="B517:T517"/>
    <mergeCell ref="B518:T518"/>
    <mergeCell ref="I519:I524"/>
    <mergeCell ref="J519:J524"/>
    <mergeCell ref="K519:K524"/>
    <mergeCell ref="L519:L524"/>
    <mergeCell ref="R519:R524"/>
    <mergeCell ref="S519:S524"/>
    <mergeCell ref="T519:T524"/>
    <mergeCell ref="T565:T570"/>
    <mergeCell ref="O565:O570"/>
    <mergeCell ref="P565:P570"/>
    <mergeCell ref="Q565:Q570"/>
    <mergeCell ref="R565:R570"/>
    <mergeCell ref="S565:S570"/>
    <mergeCell ref="A563:A570"/>
    <mergeCell ref="B563:T563"/>
    <mergeCell ref="B564:T564"/>
    <mergeCell ref="I565:I570"/>
    <mergeCell ref="J565:J570"/>
    <mergeCell ref="K565:K570"/>
    <mergeCell ref="L565:L570"/>
    <mergeCell ref="M565:M570"/>
    <mergeCell ref="N565:N570"/>
    <mergeCell ref="B565:H565"/>
    <mergeCell ref="A549:A554"/>
    <mergeCell ref="B549:T549"/>
    <mergeCell ref="I550:T554"/>
    <mergeCell ref="T557:T562"/>
    <mergeCell ref="O557:O562"/>
    <mergeCell ref="P557:P562"/>
    <mergeCell ref="Q557:Q562"/>
    <mergeCell ref="R557:R562"/>
    <mergeCell ref="S557:S562"/>
    <mergeCell ref="A555:A562"/>
    <mergeCell ref="B555:T555"/>
    <mergeCell ref="B556:T556"/>
    <mergeCell ref="I557:I562"/>
    <mergeCell ref="J557:J562"/>
    <mergeCell ref="K557:K562"/>
    <mergeCell ref="L557:L562"/>
    <mergeCell ref="T589:T594"/>
    <mergeCell ref="O589:O594"/>
    <mergeCell ref="P589:P594"/>
    <mergeCell ref="Q589:Q594"/>
    <mergeCell ref="R589:R594"/>
    <mergeCell ref="S589:S594"/>
    <mergeCell ref="A587:A594"/>
    <mergeCell ref="B587:T587"/>
    <mergeCell ref="B588:T588"/>
    <mergeCell ref="I589:I594"/>
    <mergeCell ref="J589:J594"/>
    <mergeCell ref="K589:K594"/>
    <mergeCell ref="L589:L594"/>
    <mergeCell ref="M589:M594"/>
    <mergeCell ref="N589:N594"/>
    <mergeCell ref="B589:H589"/>
    <mergeCell ref="T573:T578"/>
    <mergeCell ref="O573:O578"/>
    <mergeCell ref="P573:P578"/>
    <mergeCell ref="Q573:Q578"/>
    <mergeCell ref="R573:R578"/>
    <mergeCell ref="S573:S578"/>
    <mergeCell ref="A571:A578"/>
    <mergeCell ref="B571:T571"/>
    <mergeCell ref="B572:T572"/>
    <mergeCell ref="I573:I578"/>
    <mergeCell ref="J573:J578"/>
    <mergeCell ref="K573:K578"/>
    <mergeCell ref="L573:L578"/>
    <mergeCell ref="B573:H573"/>
    <mergeCell ref="T653:T658"/>
    <mergeCell ref="O653:O658"/>
    <mergeCell ref="P653:P658"/>
    <mergeCell ref="Q653:Q658"/>
    <mergeCell ref="R653:R658"/>
    <mergeCell ref="S653:S658"/>
    <mergeCell ref="A651:A658"/>
    <mergeCell ref="B651:T651"/>
    <mergeCell ref="B652:T652"/>
    <mergeCell ref="I653:I658"/>
    <mergeCell ref="J653:J658"/>
    <mergeCell ref="K653:K658"/>
    <mergeCell ref="L653:L658"/>
    <mergeCell ref="M653:M658"/>
    <mergeCell ref="N653:N658"/>
    <mergeCell ref="B653:H653"/>
    <mergeCell ref="T645:T650"/>
    <mergeCell ref="O645:O650"/>
    <mergeCell ref="P645:P650"/>
    <mergeCell ref="Q645:Q650"/>
    <mergeCell ref="R645:R650"/>
    <mergeCell ref="S645:S650"/>
    <mergeCell ref="A643:A650"/>
    <mergeCell ref="B643:T643"/>
    <mergeCell ref="B644:T644"/>
    <mergeCell ref="I645:I650"/>
    <mergeCell ref="J645:J650"/>
    <mergeCell ref="K645:K650"/>
    <mergeCell ref="L645:L650"/>
    <mergeCell ref="B580:T580"/>
    <mergeCell ref="B581:H581"/>
    <mergeCell ref="R661:R666"/>
    <mergeCell ref="S661:S666"/>
    <mergeCell ref="A659:A666"/>
    <mergeCell ref="B659:T659"/>
    <mergeCell ref="B660:T660"/>
    <mergeCell ref="I661:I666"/>
    <mergeCell ref="J661:J666"/>
    <mergeCell ref="K661:K666"/>
    <mergeCell ref="L661:L666"/>
    <mergeCell ref="M661:M666"/>
    <mergeCell ref="N661:N666"/>
    <mergeCell ref="B661:H661"/>
    <mergeCell ref="O669:O674"/>
    <mergeCell ref="P669:P674"/>
    <mergeCell ref="Q669:Q674"/>
    <mergeCell ref="R669:R674"/>
    <mergeCell ref="S669:S674"/>
    <mergeCell ref="A667:A674"/>
    <mergeCell ref="B667:T667"/>
    <mergeCell ref="B668:T668"/>
    <mergeCell ref="I669:I674"/>
    <mergeCell ref="A707:A714"/>
    <mergeCell ref="B707:T707"/>
    <mergeCell ref="B708:T708"/>
    <mergeCell ref="I709:I714"/>
    <mergeCell ref="J709:J714"/>
    <mergeCell ref="K709:K714"/>
    <mergeCell ref="L709:L714"/>
    <mergeCell ref="M709:M714"/>
    <mergeCell ref="N709:N714"/>
    <mergeCell ref="T701:T706"/>
    <mergeCell ref="O701:O706"/>
    <mergeCell ref="P701:P706"/>
    <mergeCell ref="Q701:Q706"/>
    <mergeCell ref="R701:R706"/>
    <mergeCell ref="S701:S706"/>
    <mergeCell ref="A699:A706"/>
    <mergeCell ref="B699:T699"/>
    <mergeCell ref="B700:T700"/>
    <mergeCell ref="I701:I706"/>
    <mergeCell ref="J701:J706"/>
    <mergeCell ref="K701:K706"/>
    <mergeCell ref="L701:L706"/>
    <mergeCell ref="M701:M706"/>
    <mergeCell ref="N701:N706"/>
    <mergeCell ref="T709:T714"/>
    <mergeCell ref="O709:O714"/>
    <mergeCell ref="P709:P714"/>
    <mergeCell ref="Q709:Q714"/>
    <mergeCell ref="Q717:Q722"/>
    <mergeCell ref="R717:R722"/>
    <mergeCell ref="S717:S722"/>
    <mergeCell ref="A715:A722"/>
    <mergeCell ref="B715:T715"/>
    <mergeCell ref="B716:T716"/>
    <mergeCell ref="I717:I722"/>
    <mergeCell ref="J717:J722"/>
    <mergeCell ref="K717:K722"/>
    <mergeCell ref="L717:L722"/>
    <mergeCell ref="T725:T730"/>
    <mergeCell ref="O725:O730"/>
    <mergeCell ref="P725:P730"/>
    <mergeCell ref="Q725:Q730"/>
    <mergeCell ref="S725:S730"/>
    <mergeCell ref="N717:N722"/>
    <mergeCell ref="M717:M722"/>
    <mergeCell ref="A723:A730"/>
    <mergeCell ref="A799:A806"/>
    <mergeCell ref="B799:T799"/>
    <mergeCell ref="L793:L798"/>
    <mergeCell ref="M793:M798"/>
    <mergeCell ref="N793:N798"/>
    <mergeCell ref="A807:A814"/>
    <mergeCell ref="I809:I814"/>
    <mergeCell ref="J809:J814"/>
    <mergeCell ref="K809:K814"/>
    <mergeCell ref="L809:L814"/>
    <mergeCell ref="L771:L776"/>
    <mergeCell ref="M771:M776"/>
    <mergeCell ref="N771:N776"/>
    <mergeCell ref="A731:A738"/>
    <mergeCell ref="B731:T731"/>
    <mergeCell ref="A755:A760"/>
    <mergeCell ref="B755:T755"/>
    <mergeCell ref="I756:T760"/>
    <mergeCell ref="T763:T768"/>
    <mergeCell ref="O763:O768"/>
    <mergeCell ref="P763:P768"/>
    <mergeCell ref="Q763:Q768"/>
    <mergeCell ref="R763:R768"/>
    <mergeCell ref="S763:S768"/>
    <mergeCell ref="A761:A768"/>
    <mergeCell ref="B761:T761"/>
    <mergeCell ref="B762:T762"/>
    <mergeCell ref="I763:I768"/>
    <mergeCell ref="J763:J768"/>
    <mergeCell ref="K763:K768"/>
    <mergeCell ref="O733:O738"/>
    <mergeCell ref="M733:M738"/>
    <mergeCell ref="A769:A776"/>
    <mergeCell ref="B769:T769"/>
    <mergeCell ref="B770:T770"/>
    <mergeCell ref="I771:I776"/>
    <mergeCell ref="J771:J776"/>
    <mergeCell ref="A785:A790"/>
    <mergeCell ref="B785:T785"/>
    <mergeCell ref="I786:T790"/>
    <mergeCell ref="T793:T798"/>
    <mergeCell ref="O793:O798"/>
    <mergeCell ref="B732:T732"/>
    <mergeCell ref="K771:K776"/>
    <mergeCell ref="P793:P798"/>
    <mergeCell ref="Q793:Q798"/>
    <mergeCell ref="R793:R798"/>
    <mergeCell ref="S793:S798"/>
    <mergeCell ref="A791:A798"/>
    <mergeCell ref="B791:T791"/>
    <mergeCell ref="B792:T792"/>
    <mergeCell ref="I793:I798"/>
    <mergeCell ref="J793:J798"/>
    <mergeCell ref="K793:K798"/>
    <mergeCell ref="M763:M768"/>
    <mergeCell ref="N763:N768"/>
    <mergeCell ref="B747:T747"/>
    <mergeCell ref="B748:T748"/>
    <mergeCell ref="B749:H749"/>
    <mergeCell ref="I749:I754"/>
    <mergeCell ref="J749:J754"/>
    <mergeCell ref="K749:K754"/>
    <mergeCell ref="L749:L754"/>
    <mergeCell ref="M749:M754"/>
    <mergeCell ref="L685:L690"/>
    <mergeCell ref="M685:M690"/>
    <mergeCell ref="N685:N690"/>
    <mergeCell ref="N693:N698"/>
    <mergeCell ref="O693:O698"/>
    <mergeCell ref="P693:P698"/>
    <mergeCell ref="Q693:Q698"/>
    <mergeCell ref="R725:R730"/>
    <mergeCell ref="R709:R714"/>
    <mergeCell ref="N733:N738"/>
    <mergeCell ref="Q733:Q738"/>
    <mergeCell ref="R733:R738"/>
    <mergeCell ref="S733:S738"/>
    <mergeCell ref="L763:L768"/>
    <mergeCell ref="T669:T674"/>
    <mergeCell ref="T771:T776"/>
    <mergeCell ref="O771:O776"/>
    <mergeCell ref="P771:P776"/>
    <mergeCell ref="Q771:Q776"/>
    <mergeCell ref="R771:R776"/>
    <mergeCell ref="S771:S776"/>
    <mergeCell ref="B723:T723"/>
    <mergeCell ref="B724:T724"/>
    <mergeCell ref="I725:I730"/>
    <mergeCell ref="J725:J730"/>
    <mergeCell ref="K725:K730"/>
    <mergeCell ref="L725:L730"/>
    <mergeCell ref="M725:M730"/>
    <mergeCell ref="N725:N730"/>
    <mergeCell ref="T717:T722"/>
    <mergeCell ref="O717:O722"/>
    <mergeCell ref="P717:P722"/>
    <mergeCell ref="R605:R610"/>
    <mergeCell ref="B605:H605"/>
    <mergeCell ref="B595:T595"/>
    <mergeCell ref="B596:T596"/>
    <mergeCell ref="I597:I602"/>
    <mergeCell ref="J597:J602"/>
    <mergeCell ref="K597:K602"/>
    <mergeCell ref="L597:L602"/>
    <mergeCell ref="M597:M602"/>
    <mergeCell ref="N597:N602"/>
    <mergeCell ref="B597:H597"/>
    <mergeCell ref="M573:M578"/>
    <mergeCell ref="N573:N578"/>
    <mergeCell ref="I733:I738"/>
    <mergeCell ref="A691:A698"/>
    <mergeCell ref="B691:T691"/>
    <mergeCell ref="B692:T692"/>
    <mergeCell ref="I693:I698"/>
    <mergeCell ref="J693:J698"/>
    <mergeCell ref="K693:K698"/>
    <mergeCell ref="T685:T690"/>
    <mergeCell ref="O685:O690"/>
    <mergeCell ref="P685:P690"/>
    <mergeCell ref="Q685:Q690"/>
    <mergeCell ref="R685:R690"/>
    <mergeCell ref="S685:S690"/>
    <mergeCell ref="A683:A690"/>
    <mergeCell ref="B683:T683"/>
    <mergeCell ref="B684:T684"/>
    <mergeCell ref="I685:I690"/>
    <mergeCell ref="J685:J690"/>
    <mergeCell ref="K685:K690"/>
    <mergeCell ref="A493:A500"/>
    <mergeCell ref="B493:T493"/>
    <mergeCell ref="B494:T494"/>
    <mergeCell ref="I495:I500"/>
    <mergeCell ref="J495:J500"/>
    <mergeCell ref="K495:K500"/>
    <mergeCell ref="L495:L500"/>
    <mergeCell ref="M495:M500"/>
    <mergeCell ref="N495:N500"/>
    <mergeCell ref="O495:O500"/>
    <mergeCell ref="P495:P500"/>
    <mergeCell ref="Q495:Q500"/>
    <mergeCell ref="R495:R500"/>
    <mergeCell ref="S495:S500"/>
    <mergeCell ref="T495:T500"/>
    <mergeCell ref="B495:H495"/>
    <mergeCell ref="K511:K516"/>
    <mergeCell ref="L511:L516"/>
    <mergeCell ref="M511:M516"/>
    <mergeCell ref="N511:N516"/>
    <mergeCell ref="A509:A516"/>
    <mergeCell ref="T511:T516"/>
    <mergeCell ref="O511:O516"/>
    <mergeCell ref="P511:P516"/>
    <mergeCell ref="Q511:Q516"/>
    <mergeCell ref="R511:R516"/>
    <mergeCell ref="S511:S516"/>
    <mergeCell ref="B509:T509"/>
    <mergeCell ref="B510:T510"/>
    <mergeCell ref="I511:I516"/>
    <mergeCell ref="J511:J516"/>
    <mergeCell ref="T503:T508"/>
    <mergeCell ref="A603:A610"/>
    <mergeCell ref="B603:T603"/>
    <mergeCell ref="B604:T604"/>
    <mergeCell ref="I605:I610"/>
    <mergeCell ref="O503:O508"/>
    <mergeCell ref="P503:P508"/>
    <mergeCell ref="Q503:Q508"/>
    <mergeCell ref="R503:R508"/>
    <mergeCell ref="S503:S508"/>
    <mergeCell ref="A501:A508"/>
    <mergeCell ref="B501:T501"/>
    <mergeCell ref="B502:T502"/>
    <mergeCell ref="I503:I508"/>
    <mergeCell ref="J503:J508"/>
    <mergeCell ref="K503:K508"/>
    <mergeCell ref="L503:L508"/>
    <mergeCell ref="M503:M508"/>
    <mergeCell ref="N503:N508"/>
    <mergeCell ref="B503:H503"/>
    <mergeCell ref="S535:S540"/>
    <mergeCell ref="T535:T540"/>
    <mergeCell ref="A525:A532"/>
    <mergeCell ref="B525:T525"/>
    <mergeCell ref="B526:T526"/>
    <mergeCell ref="I527:I532"/>
    <mergeCell ref="J527:J532"/>
    <mergeCell ref="K527:K532"/>
    <mergeCell ref="L527:L532"/>
    <mergeCell ref="M527:M532"/>
    <mergeCell ref="M519:M524"/>
    <mergeCell ref="N519:N524"/>
    <mergeCell ref="N527:N532"/>
    <mergeCell ref="A815:A822"/>
    <mergeCell ref="B815:T815"/>
    <mergeCell ref="B816:T816"/>
    <mergeCell ref="I817:I822"/>
    <mergeCell ref="J817:J822"/>
    <mergeCell ref="K817:K822"/>
    <mergeCell ref="L817:L822"/>
    <mergeCell ref="M817:M822"/>
    <mergeCell ref="N817:N822"/>
    <mergeCell ref="B833:H833"/>
    <mergeCell ref="B825:H825"/>
    <mergeCell ref="B817:H817"/>
    <mergeCell ref="B809:H809"/>
    <mergeCell ref="A541:A548"/>
    <mergeCell ref="B541:T541"/>
    <mergeCell ref="B542:T542"/>
    <mergeCell ref="I543:I548"/>
    <mergeCell ref="J543:J548"/>
    <mergeCell ref="K543:K548"/>
    <mergeCell ref="L543:L548"/>
    <mergeCell ref="M543:M548"/>
    <mergeCell ref="N543:N548"/>
    <mergeCell ref="O543:O548"/>
    <mergeCell ref="P543:P548"/>
    <mergeCell ref="Q543:Q548"/>
    <mergeCell ref="R543:R548"/>
    <mergeCell ref="S543:S548"/>
    <mergeCell ref="T543:T548"/>
    <mergeCell ref="P733:P738"/>
    <mergeCell ref="T733:T738"/>
    <mergeCell ref="L693:L698"/>
    <mergeCell ref="M693:M698"/>
    <mergeCell ref="A869:A876"/>
    <mergeCell ref="A831:A838"/>
    <mergeCell ref="B831:T831"/>
    <mergeCell ref="B832:T832"/>
    <mergeCell ref="I833:I838"/>
    <mergeCell ref="K833:K838"/>
    <mergeCell ref="L833:L838"/>
    <mergeCell ref="M833:M838"/>
    <mergeCell ref="A823:A830"/>
    <mergeCell ref="B823:T823"/>
    <mergeCell ref="B824:T824"/>
    <mergeCell ref="I825:I830"/>
    <mergeCell ref="J825:J830"/>
    <mergeCell ref="K825:K830"/>
    <mergeCell ref="T863:T868"/>
    <mergeCell ref="P863:P868"/>
    <mergeCell ref="Q863:Q868"/>
    <mergeCell ref="R863:R868"/>
    <mergeCell ref="S863:S868"/>
    <mergeCell ref="B861:T861"/>
    <mergeCell ref="B862:T862"/>
    <mergeCell ref="I863:I868"/>
    <mergeCell ref="J863:J868"/>
    <mergeCell ref="K863:K868"/>
    <mergeCell ref="L863:L868"/>
    <mergeCell ref="M863:M868"/>
    <mergeCell ref="N863:N868"/>
    <mergeCell ref="R825:R830"/>
    <mergeCell ref="S825:S830"/>
    <mergeCell ref="T825:T830"/>
    <mergeCell ref="O817:O822"/>
    <mergeCell ref="P817:P822"/>
    <mergeCell ref="Q817:Q822"/>
    <mergeCell ref="R817:R822"/>
    <mergeCell ref="S817:S822"/>
    <mergeCell ref="T817:T822"/>
    <mergeCell ref="N809:N814"/>
    <mergeCell ref="O809:O814"/>
    <mergeCell ref="P809:P814"/>
    <mergeCell ref="Q809:Q814"/>
    <mergeCell ref="R809:R814"/>
    <mergeCell ref="B801:H801"/>
    <mergeCell ref="B793:H793"/>
    <mergeCell ref="S605:S610"/>
    <mergeCell ref="T605:T610"/>
    <mergeCell ref="T693:T698"/>
    <mergeCell ref="R693:R698"/>
    <mergeCell ref="S693:S698"/>
    <mergeCell ref="B693:H693"/>
    <mergeCell ref="B685:H685"/>
    <mergeCell ref="B619:T619"/>
    <mergeCell ref="J605:J610"/>
    <mergeCell ref="K605:K610"/>
    <mergeCell ref="L605:L610"/>
    <mergeCell ref="M605:M610"/>
    <mergeCell ref="N605:N610"/>
    <mergeCell ref="O605:O610"/>
    <mergeCell ref="P605:P610"/>
    <mergeCell ref="Q605:Q610"/>
    <mergeCell ref="T175:T180"/>
    <mergeCell ref="B543:H543"/>
    <mergeCell ref="B535:H535"/>
    <mergeCell ref="B527:H527"/>
    <mergeCell ref="B519:H519"/>
    <mergeCell ref="B511:H511"/>
    <mergeCell ref="B251:H251"/>
    <mergeCell ref="B259:H259"/>
    <mergeCell ref="B267:H267"/>
    <mergeCell ref="B289:H289"/>
    <mergeCell ref="B384:H384"/>
    <mergeCell ref="I400:I406"/>
    <mergeCell ref="J400:J406"/>
    <mergeCell ref="K400:K406"/>
    <mergeCell ref="L400:L406"/>
    <mergeCell ref="M400:M406"/>
    <mergeCell ref="N400:N406"/>
    <mergeCell ref="O400:O406"/>
    <mergeCell ref="B175:H175"/>
    <mergeCell ref="S400:S406"/>
    <mergeCell ref="T400:T406"/>
    <mergeCell ref="B400:H400"/>
    <mergeCell ref="B409:H409"/>
    <mergeCell ref="B439:H439"/>
    <mergeCell ref="B447:H447"/>
    <mergeCell ref="O527:O532"/>
    <mergeCell ref="P527:P532"/>
    <mergeCell ref="Q527:Q532"/>
    <mergeCell ref="R535:R540"/>
    <mergeCell ref="O519:O524"/>
    <mergeCell ref="P519:P524"/>
    <mergeCell ref="Q519:Q524"/>
    <mergeCell ref="B800:T800"/>
    <mergeCell ref="I801:I806"/>
    <mergeCell ref="J801:J806"/>
    <mergeCell ref="K801:K806"/>
    <mergeCell ref="L801:L806"/>
    <mergeCell ref="N833:N838"/>
    <mergeCell ref="O833:O838"/>
    <mergeCell ref="P833:P838"/>
    <mergeCell ref="Q833:Q838"/>
    <mergeCell ref="R833:R838"/>
    <mergeCell ref="R801:R806"/>
    <mergeCell ref="S801:S806"/>
    <mergeCell ref="T801:T806"/>
    <mergeCell ref="B807:T807"/>
    <mergeCell ref="B808:T808"/>
    <mergeCell ref="J833:J838"/>
    <mergeCell ref="S833:S838"/>
    <mergeCell ref="S809:S814"/>
    <mergeCell ref="T809:T814"/>
    <mergeCell ref="M809:M814"/>
    <mergeCell ref="M801:M806"/>
    <mergeCell ref="T833:T838"/>
    <mergeCell ref="N801:N806"/>
    <mergeCell ref="O801:O806"/>
    <mergeCell ref="P801:P806"/>
    <mergeCell ref="Q801:Q806"/>
    <mergeCell ref="L825:L830"/>
    <mergeCell ref="M825:M830"/>
    <mergeCell ref="N825:N830"/>
    <mergeCell ref="O825:O830"/>
    <mergeCell ref="P825:P830"/>
    <mergeCell ref="Q825:Q830"/>
    <mergeCell ref="L159:L164"/>
    <mergeCell ref="M159:M164"/>
    <mergeCell ref="N159:N164"/>
    <mergeCell ref="O159:O164"/>
    <mergeCell ref="P159:P164"/>
    <mergeCell ref="Q159:Q164"/>
    <mergeCell ref="R159:R164"/>
    <mergeCell ref="S159:S164"/>
    <mergeCell ref="T159:T164"/>
    <mergeCell ref="T127:T132"/>
    <mergeCell ref="P127:P132"/>
    <mergeCell ref="B771:H771"/>
    <mergeCell ref="B763:H763"/>
    <mergeCell ref="B733:H733"/>
    <mergeCell ref="B725:H725"/>
    <mergeCell ref="B717:H717"/>
    <mergeCell ref="B709:H709"/>
    <mergeCell ref="B701:H701"/>
    <mergeCell ref="J733:J738"/>
    <mergeCell ref="K733:K738"/>
    <mergeCell ref="L733:L738"/>
    <mergeCell ref="I175:I180"/>
    <mergeCell ref="J175:J180"/>
    <mergeCell ref="K175:K180"/>
    <mergeCell ref="L175:L180"/>
    <mergeCell ref="M175:M180"/>
    <mergeCell ref="N175:N180"/>
    <mergeCell ref="O175:O180"/>
    <mergeCell ref="P175:P180"/>
    <mergeCell ref="Q175:Q180"/>
    <mergeCell ref="R175:R180"/>
    <mergeCell ref="S175:S180"/>
    <mergeCell ref="B533:T533"/>
    <mergeCell ref="B534:T534"/>
    <mergeCell ref="I535:I540"/>
    <mergeCell ref="J535:J540"/>
    <mergeCell ref="K535:K540"/>
    <mergeCell ref="L535:L540"/>
    <mergeCell ref="M535:M540"/>
    <mergeCell ref="N535:N540"/>
    <mergeCell ref="O535:O540"/>
    <mergeCell ref="P535:P540"/>
    <mergeCell ref="Q535:Q540"/>
    <mergeCell ref="B25:H25"/>
    <mergeCell ref="B47:H47"/>
    <mergeCell ref="B55:H55"/>
    <mergeCell ref="B63:H63"/>
    <mergeCell ref="B71:H71"/>
    <mergeCell ref="B79:H79"/>
    <mergeCell ref="B87:H87"/>
    <mergeCell ref="B95:H95"/>
    <mergeCell ref="B103:H103"/>
    <mergeCell ref="B111:H111"/>
    <mergeCell ref="B119:H119"/>
    <mergeCell ref="B127:H127"/>
    <mergeCell ref="B135:H135"/>
    <mergeCell ref="B143:H143"/>
    <mergeCell ref="B151:H151"/>
    <mergeCell ref="B159:H159"/>
    <mergeCell ref="B157:T157"/>
    <mergeCell ref="B158:T158"/>
    <mergeCell ref="I159:I164"/>
    <mergeCell ref="J159:J164"/>
    <mergeCell ref="K159:K164"/>
    <mergeCell ref="B899:H899"/>
    <mergeCell ref="B885:H885"/>
    <mergeCell ref="B871:H871"/>
    <mergeCell ref="B863:H863"/>
    <mergeCell ref="A861:A868"/>
    <mergeCell ref="Q871:Q876"/>
    <mergeCell ref="R871:R876"/>
    <mergeCell ref="A855:A860"/>
    <mergeCell ref="B855:T855"/>
    <mergeCell ref="I856:T860"/>
    <mergeCell ref="O863:O868"/>
    <mergeCell ref="N3:T3"/>
    <mergeCell ref="R417:R422"/>
    <mergeCell ref="S417:S422"/>
    <mergeCell ref="T417:T422"/>
    <mergeCell ref="A777:A784"/>
    <mergeCell ref="B777:T777"/>
    <mergeCell ref="B778:T778"/>
    <mergeCell ref="B779:H779"/>
    <mergeCell ref="I779:I784"/>
    <mergeCell ref="J779:J784"/>
    <mergeCell ref="K779:K784"/>
    <mergeCell ref="L779:L784"/>
    <mergeCell ref="M779:M784"/>
    <mergeCell ref="N779:N784"/>
    <mergeCell ref="O779:O784"/>
    <mergeCell ref="P779:P784"/>
    <mergeCell ref="Q779:Q784"/>
    <mergeCell ref="R779:R784"/>
    <mergeCell ref="S779:S784"/>
    <mergeCell ref="T779:T784"/>
    <mergeCell ref="A533:A540"/>
    <mergeCell ref="S841:S846"/>
    <mergeCell ref="T841:T846"/>
    <mergeCell ref="A847:A854"/>
    <mergeCell ref="B847:T847"/>
    <mergeCell ref="B848:T848"/>
    <mergeCell ref="B849:H849"/>
    <mergeCell ref="I849:I854"/>
    <mergeCell ref="J849:J854"/>
    <mergeCell ref="K849:K854"/>
    <mergeCell ref="L849:L854"/>
    <mergeCell ref="M849:M854"/>
    <mergeCell ref="N849:N854"/>
    <mergeCell ref="O849:O854"/>
    <mergeCell ref="P849:P854"/>
    <mergeCell ref="Q849:Q854"/>
    <mergeCell ref="R849:R854"/>
    <mergeCell ref="S849:S854"/>
    <mergeCell ref="T849:T854"/>
    <mergeCell ref="A839:A846"/>
    <mergeCell ref="B839:T839"/>
    <mergeCell ref="A948:B948"/>
    <mergeCell ref="I914:I920"/>
    <mergeCell ref="J914:J920"/>
    <mergeCell ref="K914:K920"/>
    <mergeCell ref="L914:L920"/>
    <mergeCell ref="M914:M920"/>
    <mergeCell ref="N914:N920"/>
    <mergeCell ref="O914:O920"/>
    <mergeCell ref="P914:P920"/>
    <mergeCell ref="Q914:Q920"/>
    <mergeCell ref="R914:R920"/>
    <mergeCell ref="S914:S920"/>
    <mergeCell ref="T914:T920"/>
    <mergeCell ref="B922:T922"/>
    <mergeCell ref="B923:H923"/>
    <mergeCell ref="I923:I929"/>
    <mergeCell ref="J923:J929"/>
    <mergeCell ref="K923:K929"/>
    <mergeCell ref="L923:L929"/>
    <mergeCell ref="M923:M929"/>
    <mergeCell ref="N923:N929"/>
    <mergeCell ref="O923:O929"/>
    <mergeCell ref="P923:P929"/>
    <mergeCell ref="Q923:Q929"/>
    <mergeCell ref="R923:R929"/>
    <mergeCell ref="S923:S929"/>
    <mergeCell ref="T923:T929"/>
    <mergeCell ref="A946:B946"/>
    <mergeCell ref="A944:T944"/>
    <mergeCell ref="A930:A935"/>
    <mergeCell ref="B930:T930"/>
    <mergeCell ref="A945:B945"/>
    <mergeCell ref="I931:T935"/>
    <mergeCell ref="B921:T921"/>
    <mergeCell ref="B912:T912"/>
    <mergeCell ref="B840:T840"/>
    <mergeCell ref="B841:H841"/>
    <mergeCell ref="I841:I846"/>
    <mergeCell ref="J841:J846"/>
    <mergeCell ref="K841:K846"/>
    <mergeCell ref="L841:L846"/>
    <mergeCell ref="M841:M846"/>
    <mergeCell ref="N841:N846"/>
    <mergeCell ref="O841:O846"/>
    <mergeCell ref="P841:P846"/>
    <mergeCell ref="Q841:Q846"/>
    <mergeCell ref="B936:T936"/>
    <mergeCell ref="B937:T937"/>
    <mergeCell ref="B938:H938"/>
    <mergeCell ref="I938:I943"/>
    <mergeCell ref="J938:J943"/>
    <mergeCell ref="K938:K943"/>
    <mergeCell ref="L938:L943"/>
    <mergeCell ref="M938:M943"/>
    <mergeCell ref="N938:N943"/>
    <mergeCell ref="O938:O943"/>
    <mergeCell ref="P938:P943"/>
    <mergeCell ref="Q938:Q943"/>
    <mergeCell ref="R938:R943"/>
    <mergeCell ref="S938:S943"/>
    <mergeCell ref="T938:T943"/>
    <mergeCell ref="B913:T913"/>
    <mergeCell ref="B914:H914"/>
    <mergeCell ref="R841:R846"/>
    <mergeCell ref="B620:T620"/>
    <mergeCell ref="B621:H621"/>
    <mergeCell ref="I621:I626"/>
    <mergeCell ref="J621:J626"/>
    <mergeCell ref="K621:K626"/>
    <mergeCell ref="L621:L626"/>
    <mergeCell ref="M621:M626"/>
    <mergeCell ref="N621:N626"/>
    <mergeCell ref="O621:O626"/>
    <mergeCell ref="P621:P626"/>
    <mergeCell ref="Q621:Q626"/>
    <mergeCell ref="R621:R626"/>
    <mergeCell ref="S621:S626"/>
    <mergeCell ref="T621:T626"/>
    <mergeCell ref="A627:A634"/>
    <mergeCell ref="B627:T627"/>
    <mergeCell ref="B628:T628"/>
    <mergeCell ref="B629:H629"/>
    <mergeCell ref="I629:I634"/>
    <mergeCell ref="J629:J634"/>
    <mergeCell ref="K629:K634"/>
    <mergeCell ref="L629:L634"/>
    <mergeCell ref="M629:M634"/>
    <mergeCell ref="N629:N634"/>
    <mergeCell ref="O629:O634"/>
    <mergeCell ref="P629:P634"/>
    <mergeCell ref="Q629:Q634"/>
    <mergeCell ref="R629:R634"/>
    <mergeCell ref="S629:S634"/>
    <mergeCell ref="T629:T634"/>
    <mergeCell ref="A619:A626"/>
    <mergeCell ref="A31:A38"/>
    <mergeCell ref="B31:T31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I637:I642"/>
    <mergeCell ref="J637:J642"/>
    <mergeCell ref="K637:K642"/>
    <mergeCell ref="L637:L642"/>
    <mergeCell ref="M637:M642"/>
    <mergeCell ref="N637:N642"/>
    <mergeCell ref="O637:O642"/>
    <mergeCell ref="P637:P642"/>
    <mergeCell ref="Q637:Q642"/>
    <mergeCell ref="R637:R642"/>
    <mergeCell ref="S637:S642"/>
    <mergeCell ref="A635:A642"/>
    <mergeCell ref="B635:T635"/>
    <mergeCell ref="B636:T636"/>
    <mergeCell ref="B637:H637"/>
    <mergeCell ref="T637:T642"/>
    <mergeCell ref="A189:A196"/>
    <mergeCell ref="B189:T189"/>
    <mergeCell ref="B190:T190"/>
    <mergeCell ref="B191:H191"/>
    <mergeCell ref="I191:I196"/>
    <mergeCell ref="J191:J196"/>
    <mergeCell ref="K191:K196"/>
    <mergeCell ref="L191:L196"/>
    <mergeCell ref="M191:M196"/>
    <mergeCell ref="N191:N196"/>
    <mergeCell ref="O191:O196"/>
    <mergeCell ref="P191:P196"/>
    <mergeCell ref="Q191:Q196"/>
    <mergeCell ref="R191:R196"/>
    <mergeCell ref="S191:S196"/>
    <mergeCell ref="T191:T196"/>
    <mergeCell ref="A675:A682"/>
    <mergeCell ref="B675:T675"/>
    <mergeCell ref="B676:T676"/>
    <mergeCell ref="B677:H677"/>
    <mergeCell ref="I677:I682"/>
    <mergeCell ref="J677:J682"/>
    <mergeCell ref="K677:K682"/>
    <mergeCell ref="L677:L682"/>
    <mergeCell ref="M677:M682"/>
    <mergeCell ref="N677:N682"/>
    <mergeCell ref="O677:O682"/>
    <mergeCell ref="P677:P682"/>
    <mergeCell ref="Q677:Q682"/>
    <mergeCell ref="R677:R682"/>
    <mergeCell ref="S677:S682"/>
    <mergeCell ref="T677:T682"/>
  </mergeCells>
  <pageMargins left="0.23622047244094491" right="0.27559055118110237" top="0.39370078740157483" bottom="0.31496062992125984" header="0.23622047244094491" footer="0.31496062992125984"/>
  <pageSetup paperSize="9" scale="62" fitToHeight="0" orientation="landscape" r:id="rId1"/>
  <rowBreaks count="20" manualBreakCount="20">
    <brk id="30" max="19" man="1"/>
    <brk id="76" max="19" man="1"/>
    <brk id="124" max="19" man="1"/>
    <brk id="172" max="19" man="1"/>
    <brk id="218" max="19" man="1"/>
    <brk id="264" max="19" man="1"/>
    <brk id="317" max="19" man="1"/>
    <brk id="365" max="19" man="1"/>
    <brk id="414" max="19" man="1"/>
    <brk id="460" max="19" man="1"/>
    <brk id="508" max="19" man="1"/>
    <brk id="554" max="19" man="1"/>
    <brk id="602" max="19" man="1"/>
    <brk id="650" max="19" man="1"/>
    <brk id="698" max="19" man="1"/>
    <brk id="746" max="19" man="1"/>
    <brk id="798" max="19" man="1"/>
    <brk id="846" max="19" man="1"/>
    <brk id="896" max="19" man="1"/>
    <brk id="9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2020-04-20T23:21:01Z</cp:lastPrinted>
  <dcterms:created xsi:type="dcterms:W3CDTF">2013-06-03T21:57:32Z</dcterms:created>
  <dcterms:modified xsi:type="dcterms:W3CDTF">2020-04-26T22:41:30Z</dcterms:modified>
</cp:coreProperties>
</file>